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Z:\Informes explotació\2024\"/>
    </mc:Choice>
  </mc:AlternateContent>
  <xr:revisionPtr revIDLastSave="0" documentId="13_ncr:1_{2F66AE2B-A87B-4B95-A377-C00281766AEE}" xr6:coauthVersionLast="47" xr6:coauthVersionMax="47" xr10:uidLastSave="{00000000-0000-0000-0000-000000000000}"/>
  <bookViews>
    <workbookView xWindow="-120" yWindow="-120" windowWidth="29040" windowHeight="15720" tabRatio="744" firstSheet="10" activeTab="15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</workbook>
</file>

<file path=xl/calcChain.xml><?xml version="1.0" encoding="utf-8"?>
<calcChain xmlns="http://schemas.openxmlformats.org/spreadsheetml/2006/main">
  <c r="AT12" i="41" l="1"/>
  <c r="D22" i="57" l="1"/>
  <c r="M21" i="54" s="1"/>
  <c r="H21" i="54"/>
  <c r="C47" i="68"/>
  <c r="C46" i="68"/>
  <c r="C45" i="68"/>
  <c r="C44" i="68"/>
  <c r="C48" i="68" s="1"/>
  <c r="D21" i="57" l="1"/>
  <c r="M20" i="54"/>
  <c r="K21" i="54"/>
  <c r="L20" i="54"/>
  <c r="L21" i="54"/>
  <c r="K20" i="54"/>
  <c r="H20" i="54"/>
  <c r="C47" i="67"/>
  <c r="C46" i="67"/>
  <c r="C45" i="67"/>
  <c r="C44" i="67"/>
  <c r="L19" i="54"/>
  <c r="K19" i="54"/>
  <c r="H19" i="54"/>
  <c r="D20" i="57"/>
  <c r="M19" i="54" s="1"/>
  <c r="C47" i="66"/>
  <c r="C46" i="66"/>
  <c r="C45" i="66"/>
  <c r="C44" i="66"/>
  <c r="L18" i="54"/>
  <c r="K18" i="54"/>
  <c r="C48" i="67" l="1"/>
  <c r="C48" i="66"/>
  <c r="C46" i="65"/>
  <c r="C45" i="65"/>
  <c r="C44" i="65"/>
  <c r="C47" i="65"/>
  <c r="D19" i="57"/>
  <c r="C48" i="65" l="1"/>
  <c r="M18" i="54"/>
  <c r="H18" i="54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Q39" i="64"/>
  <c r="Q38" i="64"/>
  <c r="Q37" i="64"/>
  <c r="Q36" i="64"/>
  <c r="Q35" i="64"/>
  <c r="Q34" i="64"/>
  <c r="Q33" i="64"/>
  <c r="Q32" i="64"/>
  <c r="Q31" i="64"/>
  <c r="Q30" i="64"/>
  <c r="Q29" i="64"/>
  <c r="Q28" i="64"/>
  <c r="Q27" i="64"/>
  <c r="Q26" i="64"/>
  <c r="Q25" i="64"/>
  <c r="Q24" i="64"/>
  <c r="Q23" i="64"/>
  <c r="Q22" i="64"/>
  <c r="Q21" i="64"/>
  <c r="Q20" i="64"/>
  <c r="Q19" i="64"/>
  <c r="Q18" i="64"/>
  <c r="Q17" i="64"/>
  <c r="Q16" i="64"/>
  <c r="Q15" i="64"/>
  <c r="Q14" i="64"/>
  <c r="Q13" i="64"/>
  <c r="Q12" i="64"/>
  <c r="Q11" i="64"/>
  <c r="Q10" i="64"/>
  <c r="Q9" i="64"/>
  <c r="N39" i="64"/>
  <c r="N38" i="64"/>
  <c r="N37" i="64"/>
  <c r="N36" i="64"/>
  <c r="N35" i="64"/>
  <c r="N34" i="64"/>
  <c r="N33" i="64"/>
  <c r="N32" i="64"/>
  <c r="N31" i="64"/>
  <c r="N30" i="64"/>
  <c r="N29" i="64"/>
  <c r="N28" i="64"/>
  <c r="N27" i="64"/>
  <c r="N26" i="64"/>
  <c r="N25" i="64"/>
  <c r="N24" i="64"/>
  <c r="N23" i="64"/>
  <c r="N22" i="64"/>
  <c r="N21" i="64"/>
  <c r="N20" i="64"/>
  <c r="N19" i="64"/>
  <c r="N18" i="64"/>
  <c r="N17" i="64"/>
  <c r="N16" i="64"/>
  <c r="N15" i="64"/>
  <c r="N14" i="64"/>
  <c r="N13" i="64"/>
  <c r="N12" i="64"/>
  <c r="N11" i="64"/>
  <c r="N10" i="64"/>
  <c r="N9" i="64"/>
  <c r="K39" i="64"/>
  <c r="K38" i="64"/>
  <c r="K37" i="64"/>
  <c r="K36" i="64"/>
  <c r="K35" i="64"/>
  <c r="K34" i="64"/>
  <c r="K33" i="64"/>
  <c r="K32" i="64"/>
  <c r="K31" i="64"/>
  <c r="K30" i="64"/>
  <c r="K29" i="64"/>
  <c r="K28" i="64"/>
  <c r="K27" i="64"/>
  <c r="K26" i="64"/>
  <c r="K25" i="64"/>
  <c r="K24" i="64"/>
  <c r="K23" i="64"/>
  <c r="K22" i="64"/>
  <c r="K21" i="64"/>
  <c r="K20" i="64"/>
  <c r="K19" i="64"/>
  <c r="K18" i="64"/>
  <c r="K17" i="64"/>
  <c r="K16" i="64"/>
  <c r="K15" i="64"/>
  <c r="K14" i="64"/>
  <c r="K13" i="64"/>
  <c r="K12" i="64"/>
  <c r="K11" i="64"/>
  <c r="K10" i="64"/>
  <c r="K9" i="64"/>
  <c r="D18" i="57"/>
  <c r="M17" i="54" s="1"/>
  <c r="K17" i="54"/>
  <c r="L17" i="54"/>
  <c r="H17" i="54"/>
  <c r="C47" i="64"/>
  <c r="C46" i="64"/>
  <c r="C45" i="64"/>
  <c r="C44" i="64"/>
  <c r="C43" i="64"/>
  <c r="C42" i="64"/>
  <c r="C41" i="64"/>
  <c r="C40" i="64"/>
  <c r="Q18" i="62"/>
  <c r="Q19" i="62"/>
  <c r="N19" i="62"/>
  <c r="K19" i="62"/>
  <c r="Q22" i="62"/>
  <c r="N22" i="62"/>
  <c r="K22" i="62"/>
  <c r="N18" i="62"/>
  <c r="K18" i="62"/>
  <c r="C47" i="63"/>
  <c r="C46" i="63"/>
  <c r="C45" i="63"/>
  <c r="C44" i="63"/>
  <c r="Q9" i="63"/>
  <c r="Q10" i="63"/>
  <c r="Q11" i="63"/>
  <c r="Q12" i="63"/>
  <c r="Q13" i="63"/>
  <c r="Q14" i="63"/>
  <c r="N9" i="63"/>
  <c r="N10" i="63"/>
  <c r="N11" i="63"/>
  <c r="N12" i="63"/>
  <c r="N13" i="63"/>
  <c r="N14" i="63"/>
  <c r="K9" i="63"/>
  <c r="K10" i="63"/>
  <c r="K11" i="63"/>
  <c r="K12" i="63"/>
  <c r="K13" i="63"/>
  <c r="K14" i="63"/>
  <c r="Q14" i="62"/>
  <c r="N14" i="62"/>
  <c r="K14" i="62"/>
  <c r="D17" i="57"/>
  <c r="M16" i="54" s="1"/>
  <c r="K16" i="54"/>
  <c r="L16" i="54"/>
  <c r="H16" i="54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Q35" i="63"/>
  <c r="Q36" i="63"/>
  <c r="Q37" i="63"/>
  <c r="Q38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L15" i="54"/>
  <c r="K15" i="54"/>
  <c r="D11" i="57"/>
  <c r="D12" i="57"/>
  <c r="D13" i="57"/>
  <c r="D14" i="57"/>
  <c r="D15" i="57"/>
  <c r="D16" i="57"/>
  <c r="M15" i="54" s="1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AB16" i="62" s="1"/>
  <c r="Z17" i="62"/>
  <c r="AA17" i="62"/>
  <c r="Z18" i="62"/>
  <c r="AA18" i="62"/>
  <c r="AB18" i="62"/>
  <c r="Z19" i="62"/>
  <c r="AA19" i="62"/>
  <c r="Z20" i="62"/>
  <c r="AB20" i="62" s="1"/>
  <c r="AA20" i="62"/>
  <c r="Z21" i="62"/>
  <c r="AA21" i="62"/>
  <c r="Z22" i="62"/>
  <c r="AA22" i="62"/>
  <c r="Z23" i="62"/>
  <c r="AA23" i="62"/>
  <c r="Z24" i="62"/>
  <c r="AA24" i="62"/>
  <c r="AB24" i="62"/>
  <c r="Z25" i="62"/>
  <c r="AA25" i="62"/>
  <c r="Z26" i="62"/>
  <c r="AA26" i="62"/>
  <c r="AB26" i="62" s="1"/>
  <c r="Z27" i="62"/>
  <c r="AA27" i="62"/>
  <c r="Z28" i="62"/>
  <c r="AA28" i="62"/>
  <c r="Z29" i="62"/>
  <c r="AA29" i="62"/>
  <c r="Z30" i="62"/>
  <c r="AB30" i="62" s="1"/>
  <c r="AA30" i="62"/>
  <c r="Z31" i="62"/>
  <c r="AA31" i="62"/>
  <c r="Z32" i="62"/>
  <c r="AA32" i="62"/>
  <c r="Z33" i="62"/>
  <c r="AB33" i="62" s="1"/>
  <c r="AA33" i="62"/>
  <c r="Z34" i="62"/>
  <c r="AB34" i="62" s="1"/>
  <c r="AA34" i="62"/>
  <c r="Z35" i="62"/>
  <c r="AA35" i="62"/>
  <c r="Z36" i="62"/>
  <c r="AA36" i="62"/>
  <c r="Z38" i="62"/>
  <c r="AA38" i="62"/>
  <c r="Z39" i="62"/>
  <c r="AA39" i="62"/>
  <c r="AA37" i="62"/>
  <c r="Z37" i="62"/>
  <c r="Q9" i="62"/>
  <c r="Q10" i="62"/>
  <c r="Q11" i="62"/>
  <c r="Q12" i="62"/>
  <c r="Q13" i="62"/>
  <c r="Q15" i="62"/>
  <c r="Q16" i="62"/>
  <c r="Q17" i="62"/>
  <c r="Q20" i="62"/>
  <c r="Q21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5" i="62"/>
  <c r="N16" i="62"/>
  <c r="N17" i="62"/>
  <c r="N20" i="62"/>
  <c r="N21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5" i="62"/>
  <c r="K16" i="62"/>
  <c r="K17" i="62"/>
  <c r="K20" i="62"/>
  <c r="K21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H15" i="54"/>
  <c r="C47" i="62"/>
  <c r="C46" i="62"/>
  <c r="C45" i="62"/>
  <c r="C44" i="62"/>
  <c r="C43" i="62"/>
  <c r="C42" i="62"/>
  <c r="C41" i="62"/>
  <c r="C40" i="62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Q38" i="61"/>
  <c r="Q3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N38" i="61"/>
  <c r="N3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H14" i="54"/>
  <c r="C47" i="61"/>
  <c r="C46" i="61"/>
  <c r="C45" i="61"/>
  <c r="C44" i="61"/>
  <c r="C43" i="61"/>
  <c r="C42" i="61"/>
  <c r="C41" i="61"/>
  <c r="C40" i="61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H13" i="54"/>
  <c r="AE9" i="60"/>
  <c r="AE10" i="60"/>
  <c r="AE11" i="60"/>
  <c r="AE12" i="60"/>
  <c r="AE13" i="60"/>
  <c r="AE14" i="60"/>
  <c r="AE15" i="60"/>
  <c r="AE16" i="60"/>
  <c r="AE17" i="60"/>
  <c r="AE18" i="60"/>
  <c r="AE19" i="60"/>
  <c r="AE20" i="60"/>
  <c r="AE21" i="60"/>
  <c r="AE22" i="60"/>
  <c r="AE23" i="60"/>
  <c r="AE24" i="60"/>
  <c r="AE25" i="60"/>
  <c r="AE26" i="60"/>
  <c r="AE27" i="60"/>
  <c r="AE28" i="60"/>
  <c r="AE29" i="60"/>
  <c r="AE30" i="60"/>
  <c r="AE31" i="60"/>
  <c r="AE32" i="60"/>
  <c r="AE33" i="60"/>
  <c r="AE34" i="60"/>
  <c r="AE35" i="60"/>
  <c r="AE36" i="60"/>
  <c r="AE37" i="60"/>
  <c r="AE38" i="60"/>
  <c r="Z9" i="60"/>
  <c r="AA9" i="60"/>
  <c r="Z10" i="60"/>
  <c r="AA10" i="60"/>
  <c r="Z11" i="60"/>
  <c r="AA11" i="60"/>
  <c r="Z12" i="60"/>
  <c r="AB12" i="60" s="1"/>
  <c r="AA12" i="60"/>
  <c r="Z13" i="60"/>
  <c r="AA13" i="60"/>
  <c r="Z14" i="60"/>
  <c r="AA14" i="60"/>
  <c r="Z15" i="60"/>
  <c r="AA15" i="60"/>
  <c r="Z16" i="60"/>
  <c r="AB16" i="60" s="1"/>
  <c r="AA16" i="60"/>
  <c r="Z17" i="60"/>
  <c r="AB17" i="60" s="1"/>
  <c r="AA17" i="60"/>
  <c r="Z18" i="60"/>
  <c r="AA18" i="60"/>
  <c r="Z19" i="60"/>
  <c r="AA19" i="60"/>
  <c r="Z20" i="60"/>
  <c r="AA20" i="60"/>
  <c r="Z21" i="60"/>
  <c r="AB21" i="60" s="1"/>
  <c r="AA21" i="60"/>
  <c r="Z22" i="60"/>
  <c r="AA22" i="60"/>
  <c r="Z23" i="60"/>
  <c r="AA23" i="60"/>
  <c r="Z24" i="60"/>
  <c r="AB24" i="60" s="1"/>
  <c r="AA24" i="60"/>
  <c r="Z25" i="60"/>
  <c r="AB25" i="60" s="1"/>
  <c r="AA25" i="60"/>
  <c r="Z26" i="60"/>
  <c r="AA26" i="60"/>
  <c r="Z27" i="60"/>
  <c r="AA27" i="60"/>
  <c r="Z28" i="60"/>
  <c r="AA28" i="60"/>
  <c r="Z29" i="60"/>
  <c r="AA29" i="60"/>
  <c r="Z30" i="60"/>
  <c r="AA30" i="60"/>
  <c r="Z31" i="60"/>
  <c r="AA31" i="60"/>
  <c r="Z32" i="60"/>
  <c r="AB32" i="60" s="1"/>
  <c r="AA32" i="60"/>
  <c r="Z33" i="60"/>
  <c r="AA33" i="60"/>
  <c r="Z34" i="60"/>
  <c r="AA34" i="60"/>
  <c r="Z35" i="60"/>
  <c r="AA35" i="60"/>
  <c r="Z36" i="60"/>
  <c r="AB36" i="60" s="1"/>
  <c r="AA36" i="60"/>
  <c r="Z37" i="60"/>
  <c r="AA37" i="60"/>
  <c r="Z38" i="60"/>
  <c r="AA38" i="60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Q38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N38" i="60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AB38" i="60" l="1"/>
  <c r="AB19" i="60"/>
  <c r="AB14" i="60"/>
  <c r="AB36" i="62"/>
  <c r="C48" i="63"/>
  <c r="AB37" i="60"/>
  <c r="AB18" i="60"/>
  <c r="AB13" i="60"/>
  <c r="AB32" i="62"/>
  <c r="AB29" i="60"/>
  <c r="AB10" i="62"/>
  <c r="AB34" i="60"/>
  <c r="AB23" i="60"/>
  <c r="AB33" i="60"/>
  <c r="AB28" i="60"/>
  <c r="AB20" i="60"/>
  <c r="AB15" i="60"/>
  <c r="AB9" i="60"/>
  <c r="AB12" i="62"/>
  <c r="AB22" i="60"/>
  <c r="AB35" i="60"/>
  <c r="AB30" i="60"/>
  <c r="AB11" i="60"/>
  <c r="AB28" i="62"/>
  <c r="AB27" i="60"/>
  <c r="AB14" i="62"/>
  <c r="AB31" i="60"/>
  <c r="AB10" i="60"/>
  <c r="AB27" i="62"/>
  <c r="AB22" i="62"/>
  <c r="AB17" i="62"/>
  <c r="AB9" i="62"/>
  <c r="AB26" i="60"/>
  <c r="C48" i="64"/>
  <c r="AB31" i="62"/>
  <c r="AB21" i="62"/>
  <c r="AB35" i="62"/>
  <c r="AB11" i="62"/>
  <c r="AB25" i="62"/>
  <c r="AB15" i="62"/>
  <c r="AB29" i="62"/>
  <c r="AB19" i="62"/>
  <c r="AB23" i="62"/>
  <c r="AB13" i="62"/>
  <c r="C48" i="62"/>
  <c r="C48" i="61"/>
  <c r="C47" i="60"/>
  <c r="C46" i="60"/>
  <c r="C45" i="60"/>
  <c r="C44" i="60"/>
  <c r="C43" i="60"/>
  <c r="C42" i="60"/>
  <c r="C41" i="60"/>
  <c r="C40" i="60"/>
  <c r="C48" i="60" l="1"/>
  <c r="BU43" i="68"/>
  <c r="BT43" i="68"/>
  <c r="BS43" i="68"/>
  <c r="BR43" i="68"/>
  <c r="BQ43" i="68"/>
  <c r="BE43" i="68"/>
  <c r="BD43" i="68"/>
  <c r="BC43" i="68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U42" i="68"/>
  <c r="BT42" i="68"/>
  <c r="BS42" i="68"/>
  <c r="BR42" i="68"/>
  <c r="BQ42" i="68"/>
  <c r="BE42" i="68"/>
  <c r="BD42" i="68"/>
  <c r="BC42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U41" i="68"/>
  <c r="BT41" i="68"/>
  <c r="BS41" i="68"/>
  <c r="BR41" i="68"/>
  <c r="BQ41" i="68"/>
  <c r="BE41" i="68"/>
  <c r="BD41" i="68"/>
  <c r="BC41" i="68"/>
  <c r="BB41" i="68"/>
  <c r="BA41" i="68"/>
  <c r="AZ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D41" i="68"/>
  <c r="AC41" i="68"/>
  <c r="Y41" i="68"/>
  <c r="X41" i="68"/>
  <c r="W41" i="68"/>
  <c r="V41" i="68"/>
  <c r="U41" i="68"/>
  <c r="T41" i="68"/>
  <c r="S41" i="68"/>
  <c r="R41" i="68"/>
  <c r="P41" i="68"/>
  <c r="O41" i="68"/>
  <c r="M41" i="68"/>
  <c r="L41" i="68"/>
  <c r="J41" i="68"/>
  <c r="I41" i="68"/>
  <c r="H41" i="68"/>
  <c r="G41" i="68"/>
  <c r="F41" i="68"/>
  <c r="E41" i="68"/>
  <c r="D41" i="68"/>
  <c r="C41" i="68"/>
  <c r="BS40" i="68"/>
  <c r="BR40" i="68"/>
  <c r="BQ40" i="68"/>
  <c r="BE40" i="68"/>
  <c r="BD40" i="68"/>
  <c r="BC40" i="68"/>
  <c r="BB40" i="68"/>
  <c r="AY40" i="68"/>
  <c r="AX40" i="68"/>
  <c r="AW40" i="68"/>
  <c r="C40" i="68"/>
  <c r="BU43" i="67"/>
  <c r="BT43" i="67"/>
  <c r="BS43" i="67"/>
  <c r="BR43" i="67"/>
  <c r="BQ43" i="67"/>
  <c r="BE43" i="67"/>
  <c r="BD43" i="67"/>
  <c r="BC43" i="67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BU42" i="67"/>
  <c r="BT42" i="67"/>
  <c r="BS42" i="67"/>
  <c r="BR42" i="67"/>
  <c r="BQ42" i="67"/>
  <c r="BE42" i="67"/>
  <c r="BD42" i="67"/>
  <c r="BC42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BU41" i="67"/>
  <c r="BT41" i="67"/>
  <c r="BS41" i="67"/>
  <c r="BR41" i="67"/>
  <c r="BQ41" i="67"/>
  <c r="BE41" i="67"/>
  <c r="BD41" i="67"/>
  <c r="BC41" i="67"/>
  <c r="BB41" i="67"/>
  <c r="BA41" i="67"/>
  <c r="AZ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D41" i="67"/>
  <c r="AC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S40" i="67"/>
  <c r="BR40" i="67"/>
  <c r="BQ40" i="67"/>
  <c r="BE40" i="67"/>
  <c r="BD40" i="67"/>
  <c r="BC40" i="67"/>
  <c r="BB40" i="67"/>
  <c r="AY40" i="67"/>
  <c r="AX40" i="67"/>
  <c r="AW40" i="67"/>
  <c r="C40" i="67"/>
  <c r="BU43" i="66"/>
  <c r="BT43" i="66"/>
  <c r="BS43" i="66"/>
  <c r="BR43" i="66"/>
  <c r="BQ43" i="66"/>
  <c r="BE43" i="66"/>
  <c r="BD43" i="66"/>
  <c r="BC43" i="66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U42" i="66"/>
  <c r="BT42" i="66"/>
  <c r="BS42" i="66"/>
  <c r="BR42" i="66"/>
  <c r="BQ42" i="66"/>
  <c r="BE42" i="66"/>
  <c r="BD42" i="66"/>
  <c r="BC42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U41" i="66"/>
  <c r="BT41" i="66"/>
  <c r="BS41" i="66"/>
  <c r="BR41" i="66"/>
  <c r="BQ41" i="66"/>
  <c r="BE41" i="66"/>
  <c r="BD41" i="66"/>
  <c r="BC41" i="66"/>
  <c r="BB41" i="66"/>
  <c r="BA41" i="66"/>
  <c r="AZ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D41" i="66"/>
  <c r="AC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S40" i="66"/>
  <c r="BR40" i="66"/>
  <c r="BQ40" i="66"/>
  <c r="BE40" i="66"/>
  <c r="BD40" i="66"/>
  <c r="BC40" i="66"/>
  <c r="BB40" i="66"/>
  <c r="AY40" i="66"/>
  <c r="AX40" i="66"/>
  <c r="AW40" i="66"/>
  <c r="C40" i="66"/>
  <c r="BU43" i="65"/>
  <c r="BT43" i="65"/>
  <c r="BS43" i="65"/>
  <c r="BR43" i="65"/>
  <c r="BQ43" i="65"/>
  <c r="BE43" i="65"/>
  <c r="BD43" i="65"/>
  <c r="BC43" i="65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U42" i="65"/>
  <c r="BT42" i="65"/>
  <c r="BS42" i="65"/>
  <c r="BR42" i="65"/>
  <c r="BQ42" i="65"/>
  <c r="BE42" i="65"/>
  <c r="BD42" i="65"/>
  <c r="BC42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U41" i="65"/>
  <c r="BT41" i="65"/>
  <c r="BS41" i="65"/>
  <c r="BR41" i="65"/>
  <c r="BQ41" i="65"/>
  <c r="BE41" i="65"/>
  <c r="BD41" i="65"/>
  <c r="BC41" i="65"/>
  <c r="BB41" i="65"/>
  <c r="BA41" i="65"/>
  <c r="AZ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D41" i="65"/>
  <c r="AC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S40" i="65"/>
  <c r="BR40" i="65"/>
  <c r="BQ40" i="65"/>
  <c r="BE40" i="65"/>
  <c r="BD40" i="65"/>
  <c r="BC40" i="65"/>
  <c r="BB40" i="65"/>
  <c r="AY40" i="65"/>
  <c r="AX40" i="65"/>
  <c r="AW40" i="65"/>
  <c r="C40" i="65"/>
  <c r="BU43" i="64"/>
  <c r="BT43" i="64"/>
  <c r="BS43" i="64"/>
  <c r="BR43" i="64"/>
  <c r="BQ43" i="64"/>
  <c r="BE43" i="64"/>
  <c r="BD43" i="64"/>
  <c r="BC43" i="64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U42" i="64"/>
  <c r="BT42" i="64"/>
  <c r="BS42" i="64"/>
  <c r="BR42" i="64"/>
  <c r="BQ42" i="64"/>
  <c r="BE42" i="64"/>
  <c r="BD42" i="64"/>
  <c r="BC42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U41" i="64"/>
  <c r="BT41" i="64"/>
  <c r="BS41" i="64"/>
  <c r="BR41" i="64"/>
  <c r="BQ41" i="64"/>
  <c r="BE41" i="64"/>
  <c r="BD41" i="64"/>
  <c r="BC41" i="64"/>
  <c r="BB41" i="64"/>
  <c r="BA41" i="64"/>
  <c r="AZ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D41" i="64"/>
  <c r="AC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S40" i="64"/>
  <c r="BR40" i="64"/>
  <c r="BQ40" i="64"/>
  <c r="BE40" i="64"/>
  <c r="BD40" i="64"/>
  <c r="BC40" i="64"/>
  <c r="BB40" i="64"/>
  <c r="AY40" i="64"/>
  <c r="AX40" i="64"/>
  <c r="AW40" i="64"/>
  <c r="BU43" i="63"/>
  <c r="BT43" i="63"/>
  <c r="BS43" i="63"/>
  <c r="BR43" i="63"/>
  <c r="BQ43" i="63"/>
  <c r="BE43" i="63"/>
  <c r="BD43" i="63"/>
  <c r="BC43" i="63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C43" i="63"/>
  <c r="BU42" i="63"/>
  <c r="BT42" i="63"/>
  <c r="BS42" i="63"/>
  <c r="BR42" i="63"/>
  <c r="BQ42" i="63"/>
  <c r="BE42" i="63"/>
  <c r="BD42" i="63"/>
  <c r="BC42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C42" i="63"/>
  <c r="BU41" i="63"/>
  <c r="BT41" i="63"/>
  <c r="BS41" i="63"/>
  <c r="BR41" i="63"/>
  <c r="BQ41" i="63"/>
  <c r="BE41" i="63"/>
  <c r="BD41" i="63"/>
  <c r="BC41" i="63"/>
  <c r="BB41" i="63"/>
  <c r="BA41" i="63"/>
  <c r="AZ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D41" i="63"/>
  <c r="AC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C41" i="63"/>
  <c r="BS40" i="63"/>
  <c r="BR40" i="63"/>
  <c r="BQ40" i="63"/>
  <c r="BE40" i="63"/>
  <c r="BD40" i="63"/>
  <c r="BC40" i="63"/>
  <c r="BB40" i="63"/>
  <c r="AY40" i="63"/>
  <c r="AX40" i="63"/>
  <c r="AW40" i="63"/>
  <c r="C40" i="63"/>
  <c r="BU43" i="62"/>
  <c r="BT43" i="62"/>
  <c r="BS43" i="62"/>
  <c r="BR43" i="62"/>
  <c r="BQ43" i="62"/>
  <c r="BE43" i="62"/>
  <c r="BD43" i="62"/>
  <c r="BC43" i="62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U42" i="62"/>
  <c r="BT42" i="62"/>
  <c r="BS42" i="62"/>
  <c r="BR42" i="62"/>
  <c r="BQ42" i="62"/>
  <c r="BE42" i="62"/>
  <c r="BD42" i="62"/>
  <c r="BC42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U41" i="62"/>
  <c r="BT41" i="62"/>
  <c r="BS41" i="62"/>
  <c r="BR41" i="62"/>
  <c r="BQ41" i="62"/>
  <c r="BE41" i="62"/>
  <c r="BD41" i="62"/>
  <c r="BC41" i="62"/>
  <c r="BB41" i="62"/>
  <c r="BA41" i="62"/>
  <c r="AZ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D41" i="62"/>
  <c r="AC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S40" i="62"/>
  <c r="BR40" i="62"/>
  <c r="BQ40" i="62"/>
  <c r="BY15" i="41" s="1"/>
  <c r="BE40" i="62"/>
  <c r="BD40" i="62"/>
  <c r="BC40" i="62"/>
  <c r="BB40" i="62"/>
  <c r="AY40" i="62"/>
  <c r="AX40" i="62"/>
  <c r="AW40" i="62"/>
  <c r="BU43" i="61"/>
  <c r="BT43" i="61"/>
  <c r="BS43" i="61"/>
  <c r="BR43" i="61"/>
  <c r="BQ43" i="61"/>
  <c r="BE43" i="61"/>
  <c r="BD43" i="61"/>
  <c r="BC43" i="6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U42" i="61"/>
  <c r="BT42" i="61"/>
  <c r="BS42" i="61"/>
  <c r="BR42" i="61"/>
  <c r="BQ42" i="61"/>
  <c r="BE42" i="61"/>
  <c r="BD42" i="61"/>
  <c r="BC42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U41" i="61"/>
  <c r="BT41" i="61"/>
  <c r="BS41" i="61"/>
  <c r="BR41" i="61"/>
  <c r="BQ41" i="61"/>
  <c r="BE41" i="61"/>
  <c r="BD41" i="61"/>
  <c r="BC41" i="61"/>
  <c r="BB41" i="61"/>
  <c r="BA41" i="61"/>
  <c r="AZ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D41" i="61"/>
  <c r="AC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S40" i="61"/>
  <c r="BR40" i="61"/>
  <c r="BQ40" i="61"/>
  <c r="BY14" i="41" s="1"/>
  <c r="BE40" i="61"/>
  <c r="BD40" i="61"/>
  <c r="BC40" i="61"/>
  <c r="BB40" i="61"/>
  <c r="AY40" i="61"/>
  <c r="AX40" i="61"/>
  <c r="AW40" i="61"/>
  <c r="BU43" i="60"/>
  <c r="BT43" i="60"/>
  <c r="BS43" i="60"/>
  <c r="BR43" i="60"/>
  <c r="BQ43" i="60"/>
  <c r="BE43" i="60"/>
  <c r="BD43" i="60"/>
  <c r="BC43" i="60"/>
  <c r="BB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D43" i="60"/>
  <c r="AC43" i="60"/>
  <c r="Y43" i="60"/>
  <c r="X43" i="60"/>
  <c r="W43" i="60"/>
  <c r="V43" i="60"/>
  <c r="U43" i="60"/>
  <c r="T43" i="60"/>
  <c r="S43" i="60"/>
  <c r="R43" i="60"/>
  <c r="P43" i="60"/>
  <c r="O43" i="60"/>
  <c r="M43" i="60"/>
  <c r="L43" i="60"/>
  <c r="J43" i="60"/>
  <c r="I43" i="60"/>
  <c r="H43" i="60"/>
  <c r="G43" i="60"/>
  <c r="F43" i="60"/>
  <c r="E43" i="60"/>
  <c r="D43" i="60"/>
  <c r="BU42" i="60"/>
  <c r="BT42" i="60"/>
  <c r="BS42" i="60"/>
  <c r="BR42" i="60"/>
  <c r="BQ42" i="60"/>
  <c r="BE42" i="60"/>
  <c r="BD42" i="60"/>
  <c r="BC42" i="60"/>
  <c r="BB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D42" i="60"/>
  <c r="AC42" i="60"/>
  <c r="Y42" i="60"/>
  <c r="X42" i="60"/>
  <c r="W42" i="60"/>
  <c r="V42" i="60"/>
  <c r="U42" i="60"/>
  <c r="T42" i="60"/>
  <c r="S42" i="60"/>
  <c r="R42" i="60"/>
  <c r="P42" i="60"/>
  <c r="O42" i="60"/>
  <c r="M42" i="60"/>
  <c r="L42" i="60"/>
  <c r="J42" i="60"/>
  <c r="I42" i="60"/>
  <c r="H42" i="60"/>
  <c r="G42" i="60"/>
  <c r="F42" i="60"/>
  <c r="E42" i="60"/>
  <c r="D42" i="60"/>
  <c r="BU41" i="60"/>
  <c r="BT41" i="60"/>
  <c r="BS41" i="60"/>
  <c r="BR41" i="60"/>
  <c r="BQ41" i="60"/>
  <c r="BE41" i="60"/>
  <c r="BD41" i="60"/>
  <c r="BC41" i="60"/>
  <c r="BB41" i="60"/>
  <c r="BA41" i="60"/>
  <c r="U13" i="41" s="1"/>
  <c r="AZ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D41" i="60"/>
  <c r="AC41" i="60"/>
  <c r="Y41" i="60"/>
  <c r="X41" i="60"/>
  <c r="W41" i="60"/>
  <c r="V41" i="60"/>
  <c r="U41" i="60"/>
  <c r="T41" i="60"/>
  <c r="S41" i="60"/>
  <c r="R41" i="60"/>
  <c r="P41" i="60"/>
  <c r="O41" i="60"/>
  <c r="M41" i="60"/>
  <c r="L41" i="60"/>
  <c r="J41" i="60"/>
  <c r="I41" i="60"/>
  <c r="H41" i="60"/>
  <c r="G41" i="60"/>
  <c r="F41" i="60"/>
  <c r="E41" i="60"/>
  <c r="D41" i="60"/>
  <c r="BS40" i="60"/>
  <c r="BR40" i="60"/>
  <c r="BQ40" i="60"/>
  <c r="BY13" i="41" s="1"/>
  <c r="BE40" i="60"/>
  <c r="BD40" i="60"/>
  <c r="BC40" i="60"/>
  <c r="BB40" i="60"/>
  <c r="AY40" i="60"/>
  <c r="AX40" i="60"/>
  <c r="AW40" i="60"/>
  <c r="AX41" i="59"/>
  <c r="AY41" i="59"/>
  <c r="AZ41" i="59"/>
  <c r="BA41" i="59"/>
  <c r="U12" i="41" s="1"/>
  <c r="BB41" i="59"/>
  <c r="BC41" i="59"/>
  <c r="BD41" i="59"/>
  <c r="BE41" i="59"/>
  <c r="BE43" i="59"/>
  <c r="BD43" i="59"/>
  <c r="BC43" i="59"/>
  <c r="BE42" i="59"/>
  <c r="BD42" i="59"/>
  <c r="BC42" i="59"/>
  <c r="BE40" i="59"/>
  <c r="BD40" i="59"/>
  <c r="BC40" i="59"/>
  <c r="H12" i="54"/>
  <c r="C47" i="59"/>
  <c r="C46" i="59"/>
  <c r="C45" i="59"/>
  <c r="C44" i="59"/>
  <c r="C43" i="59"/>
  <c r="C42" i="59"/>
  <c r="C41" i="59"/>
  <c r="C40" i="59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H11" i="54"/>
  <c r="Z9" i="58"/>
  <c r="AA9" i="58"/>
  <c r="Z10" i="58"/>
  <c r="AA10" i="58"/>
  <c r="Z11" i="58"/>
  <c r="AA11" i="58"/>
  <c r="Z12" i="58"/>
  <c r="AB12" i="58" s="1"/>
  <c r="AA12" i="58"/>
  <c r="Z13" i="58"/>
  <c r="AA13" i="58"/>
  <c r="Z14" i="58"/>
  <c r="AA14" i="58"/>
  <c r="AB14" i="58" s="1"/>
  <c r="Z15" i="58"/>
  <c r="AA15" i="58"/>
  <c r="Z16" i="58"/>
  <c r="AA16" i="58"/>
  <c r="AB16" i="58"/>
  <c r="Z17" i="58"/>
  <c r="AA17" i="58"/>
  <c r="Z18" i="58"/>
  <c r="AA18" i="58"/>
  <c r="Z19" i="58"/>
  <c r="AA19" i="58"/>
  <c r="Z20" i="58"/>
  <c r="AB20" i="58" s="1"/>
  <c r="AA20" i="58"/>
  <c r="Z21" i="58"/>
  <c r="AA21" i="58"/>
  <c r="Z22" i="58"/>
  <c r="AB22" i="58" s="1"/>
  <c r="AA22" i="58"/>
  <c r="Z23" i="58"/>
  <c r="AA23" i="58"/>
  <c r="Z24" i="58"/>
  <c r="AA24" i="58"/>
  <c r="Z25" i="58"/>
  <c r="AA25" i="58"/>
  <c r="Z26" i="58"/>
  <c r="AA26" i="58"/>
  <c r="AB26" i="58"/>
  <c r="Z27" i="58"/>
  <c r="AA27" i="58"/>
  <c r="Z28" i="58"/>
  <c r="AB28" i="58" s="1"/>
  <c r="AA28" i="58"/>
  <c r="Z29" i="58"/>
  <c r="AA29" i="58"/>
  <c r="Z30" i="58"/>
  <c r="AB30" i="58" s="1"/>
  <c r="AA30" i="58"/>
  <c r="Z31" i="58"/>
  <c r="AA31" i="58"/>
  <c r="Z32" i="58"/>
  <c r="AA32" i="58"/>
  <c r="AB32" i="58"/>
  <c r="Z33" i="58"/>
  <c r="AA33" i="58"/>
  <c r="Z34" i="58"/>
  <c r="AA34" i="58"/>
  <c r="Z35" i="58"/>
  <c r="AA35" i="58"/>
  <c r="AE9" i="58"/>
  <c r="AE10" i="58"/>
  <c r="AE11" i="58"/>
  <c r="AE12" i="58"/>
  <c r="AE13" i="58"/>
  <c r="AE14" i="58"/>
  <c r="AE15" i="58"/>
  <c r="AE16" i="58"/>
  <c r="AE17" i="58"/>
  <c r="AE18" i="58"/>
  <c r="AE19" i="58"/>
  <c r="AE20" i="58"/>
  <c r="AE21" i="58"/>
  <c r="AE22" i="58"/>
  <c r="AE23" i="58"/>
  <c r="AE24" i="58"/>
  <c r="AE25" i="58"/>
  <c r="AE26" i="58"/>
  <c r="AE27" i="58"/>
  <c r="AE28" i="58"/>
  <c r="AE29" i="58"/>
  <c r="AE30" i="58"/>
  <c r="AE31" i="58"/>
  <c r="AE32" i="58"/>
  <c r="AE33" i="58"/>
  <c r="AE34" i="58"/>
  <c r="AE35" i="58"/>
  <c r="C47" i="58"/>
  <c r="C46" i="58"/>
  <c r="C45" i="58"/>
  <c r="C44" i="58"/>
  <c r="AB23" i="58" l="1"/>
  <c r="AB24" i="58"/>
  <c r="AB34" i="58"/>
  <c r="AB29" i="58"/>
  <c r="AB10" i="58"/>
  <c r="AB13" i="58"/>
  <c r="AB18" i="58"/>
  <c r="AB17" i="58"/>
  <c r="AB27" i="58"/>
  <c r="AB31" i="58"/>
  <c r="AB21" i="58"/>
  <c r="AB35" i="58"/>
  <c r="AB11" i="58"/>
  <c r="AB25" i="58"/>
  <c r="AB15" i="58"/>
  <c r="C48" i="58"/>
  <c r="AB19" i="58"/>
  <c r="AB33" i="58"/>
  <c r="AB9" i="58"/>
  <c r="C48" i="59"/>
  <c r="N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K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H10" i="54"/>
  <c r="C47" i="52"/>
  <c r="C46" i="52"/>
  <c r="C45" i="52"/>
  <c r="C44" i="52"/>
  <c r="BX21" i="41" l="1"/>
  <c r="BX20" i="41"/>
  <c r="BX19" i="41"/>
  <c r="BX18" i="41"/>
  <c r="BX17" i="41"/>
  <c r="BX16" i="41"/>
  <c r="BX15" i="41"/>
  <c r="BX14" i="41"/>
  <c r="BX13" i="41"/>
  <c r="BX12" i="41"/>
  <c r="BX11" i="41"/>
  <c r="BX10" i="41"/>
  <c r="AT21" i="41"/>
  <c r="Y21" i="40"/>
  <c r="X21" i="40"/>
  <c r="T21" i="40"/>
  <c r="S21" i="40"/>
  <c r="R21" i="40"/>
  <c r="Q21" i="40"/>
  <c r="P21" i="40"/>
  <c r="O21" i="40"/>
  <c r="N21" i="40"/>
  <c r="M21" i="40"/>
  <c r="K21" i="40"/>
  <c r="J21" i="40"/>
  <c r="H21" i="40"/>
  <c r="G21" i="40"/>
  <c r="E21" i="40"/>
  <c r="D21" i="40"/>
  <c r="C21" i="40"/>
  <c r="B21" i="40"/>
  <c r="AT20" i="41"/>
  <c r="Y20" i="40"/>
  <c r="X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B20" i="40"/>
  <c r="N20" i="54" s="1"/>
  <c r="AT19" i="41"/>
  <c r="Y19" i="40"/>
  <c r="X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B19" i="40"/>
  <c r="AT18" i="41"/>
  <c r="Y18" i="40"/>
  <c r="X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B18" i="40"/>
  <c r="AT17" i="41"/>
  <c r="Y17" i="40"/>
  <c r="X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AT16" i="41"/>
  <c r="Y16" i="40"/>
  <c r="X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B16" i="40"/>
  <c r="AT15" i="41"/>
  <c r="Y15" i="40"/>
  <c r="X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AT14" i="41"/>
  <c r="Y14" i="40"/>
  <c r="X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N14" i="54" s="1"/>
  <c r="AT13" i="41"/>
  <c r="Y13" i="40"/>
  <c r="X13" i="40"/>
  <c r="T13" i="40"/>
  <c r="S13" i="40"/>
  <c r="R13" i="40"/>
  <c r="Q13" i="40"/>
  <c r="P13" i="40"/>
  <c r="O13" i="40"/>
  <c r="N13" i="40"/>
  <c r="M13" i="40"/>
  <c r="K13" i="40"/>
  <c r="J13" i="40"/>
  <c r="H13" i="40"/>
  <c r="G13" i="40"/>
  <c r="E13" i="40"/>
  <c r="D13" i="40"/>
  <c r="C13" i="40"/>
  <c r="B13" i="40"/>
  <c r="C12" i="40"/>
  <c r="B12" i="40"/>
  <c r="BM12" i="41" s="1"/>
  <c r="CA25" i="41"/>
  <c r="BZ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W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52"/>
  <c r="AA39" i="52"/>
  <c r="Z39" i="52"/>
  <c r="Q39" i="52"/>
  <c r="N39" i="52"/>
  <c r="K39" i="52"/>
  <c r="AE38" i="52"/>
  <c r="AA38" i="52"/>
  <c r="Z38" i="52"/>
  <c r="AB38" i="52" s="1"/>
  <c r="Q38" i="52"/>
  <c r="AE37" i="52"/>
  <c r="AA37" i="52"/>
  <c r="Z37" i="52"/>
  <c r="Q37" i="52"/>
  <c r="AE36" i="52"/>
  <c r="AA36" i="52"/>
  <c r="Z36" i="52"/>
  <c r="Q36" i="52"/>
  <c r="AE35" i="52"/>
  <c r="AA35" i="52"/>
  <c r="Z35" i="52"/>
  <c r="Q35" i="52"/>
  <c r="AE34" i="52"/>
  <c r="AA34" i="52"/>
  <c r="Z34" i="52"/>
  <c r="Q34" i="52"/>
  <c r="AE33" i="52"/>
  <c r="AA33" i="52"/>
  <c r="Z33" i="52"/>
  <c r="Q33" i="52"/>
  <c r="AE32" i="52"/>
  <c r="AA32" i="52"/>
  <c r="Z32" i="52"/>
  <c r="Q32" i="52"/>
  <c r="AE31" i="52"/>
  <c r="AA31" i="52"/>
  <c r="Z31" i="52"/>
  <c r="Q31" i="52"/>
  <c r="AE30" i="52"/>
  <c r="AA30" i="52"/>
  <c r="Z30" i="52"/>
  <c r="Q30" i="52"/>
  <c r="AE29" i="52"/>
  <c r="AA29" i="52"/>
  <c r="Z29" i="52"/>
  <c r="AB29" i="52" s="1"/>
  <c r="Q29" i="52"/>
  <c r="AE28" i="52"/>
  <c r="AA28" i="52"/>
  <c r="Z28" i="52"/>
  <c r="Q28" i="52"/>
  <c r="AE27" i="52"/>
  <c r="AA27" i="52"/>
  <c r="Z27" i="52"/>
  <c r="Q27" i="52"/>
  <c r="AE26" i="52"/>
  <c r="AA26" i="52"/>
  <c r="Z26" i="52"/>
  <c r="AB26" i="52" s="1"/>
  <c r="Q26" i="52"/>
  <c r="AE25" i="52"/>
  <c r="AA25" i="52"/>
  <c r="Z25" i="52"/>
  <c r="Q25" i="52"/>
  <c r="AE24" i="52"/>
  <c r="AA24" i="52"/>
  <c r="Z24" i="52"/>
  <c r="Q24" i="52"/>
  <c r="AE23" i="52"/>
  <c r="AA23" i="52"/>
  <c r="Z23" i="52"/>
  <c r="Q23" i="52"/>
  <c r="AE22" i="52"/>
  <c r="AA22" i="52"/>
  <c r="Z22" i="52"/>
  <c r="Q22" i="52"/>
  <c r="AE21" i="52"/>
  <c r="AA21" i="52"/>
  <c r="Z21" i="52"/>
  <c r="Q21" i="52"/>
  <c r="AE20" i="52"/>
  <c r="AA20" i="52"/>
  <c r="Z20" i="52"/>
  <c r="Q20" i="52"/>
  <c r="AE19" i="52"/>
  <c r="AA19" i="52"/>
  <c r="Z19" i="52"/>
  <c r="Q19" i="52"/>
  <c r="AE18" i="52"/>
  <c r="AA18" i="52"/>
  <c r="Z18" i="52"/>
  <c r="Q18" i="52"/>
  <c r="AE17" i="52"/>
  <c r="AA17" i="52"/>
  <c r="Z17" i="52"/>
  <c r="AB17" i="52" s="1"/>
  <c r="Q17" i="52"/>
  <c r="AE16" i="52"/>
  <c r="AA16" i="52"/>
  <c r="Z16" i="52"/>
  <c r="Q16" i="52"/>
  <c r="AE15" i="52"/>
  <c r="AA15" i="52"/>
  <c r="Z15" i="52"/>
  <c r="Q15" i="52"/>
  <c r="AE14" i="52"/>
  <c r="AA14" i="52"/>
  <c r="Z14" i="52"/>
  <c r="AB14" i="52" s="1"/>
  <c r="Q14" i="52"/>
  <c r="AE13" i="52"/>
  <c r="AA13" i="52"/>
  <c r="Z13" i="52"/>
  <c r="Q13" i="52"/>
  <c r="AE12" i="52"/>
  <c r="AA12" i="52"/>
  <c r="Z12" i="52"/>
  <c r="Q12" i="52"/>
  <c r="AE11" i="52"/>
  <c r="AA11" i="52"/>
  <c r="Z11" i="52"/>
  <c r="Q11" i="52"/>
  <c r="AE10" i="52"/>
  <c r="AA10" i="52"/>
  <c r="Z10" i="52"/>
  <c r="Q10" i="52"/>
  <c r="AE9" i="52"/>
  <c r="AA9" i="52"/>
  <c r="Z9" i="52"/>
  <c r="Q9" i="52"/>
  <c r="AE39" i="58"/>
  <c r="AA39" i="58"/>
  <c r="Z39" i="58"/>
  <c r="AB39" i="58" s="1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AB37" i="58" s="1"/>
  <c r="Q37" i="58"/>
  <c r="N37" i="58"/>
  <c r="K37" i="58"/>
  <c r="AE36" i="58"/>
  <c r="AA36" i="58"/>
  <c r="Z36" i="58"/>
  <c r="Q36" i="58"/>
  <c r="N36" i="58"/>
  <c r="K36" i="58"/>
  <c r="AE39" i="59"/>
  <c r="AA39" i="59"/>
  <c r="Z39" i="59"/>
  <c r="AB39" i="59" s="1"/>
  <c r="Q39" i="59"/>
  <c r="N39" i="59"/>
  <c r="K39" i="59"/>
  <c r="AE38" i="59"/>
  <c r="AA38" i="59"/>
  <c r="Z38" i="59"/>
  <c r="Q38" i="59"/>
  <c r="N38" i="59"/>
  <c r="K38" i="59"/>
  <c r="AE37" i="59"/>
  <c r="AA37" i="59"/>
  <c r="Z37" i="59"/>
  <c r="AB37" i="59" s="1"/>
  <c r="Q37" i="59"/>
  <c r="AE36" i="59"/>
  <c r="AA36" i="59"/>
  <c r="Z36" i="59"/>
  <c r="Q36" i="59"/>
  <c r="AE35" i="59"/>
  <c r="AA35" i="59"/>
  <c r="Z35" i="59"/>
  <c r="Q35" i="59"/>
  <c r="AE34" i="59"/>
  <c r="AA34" i="59"/>
  <c r="Z34" i="59"/>
  <c r="AB34" i="59" s="1"/>
  <c r="Q34" i="59"/>
  <c r="AE33" i="59"/>
  <c r="AA33" i="59"/>
  <c r="Z33" i="59"/>
  <c r="Q33" i="59"/>
  <c r="AE32" i="59"/>
  <c r="AA32" i="59"/>
  <c r="AB32" i="59" s="1"/>
  <c r="Z32" i="59"/>
  <c r="Q32" i="59"/>
  <c r="AE31" i="59"/>
  <c r="AA31" i="59"/>
  <c r="Z31" i="59"/>
  <c r="AB31" i="59" s="1"/>
  <c r="Q31" i="59"/>
  <c r="AE30" i="59"/>
  <c r="AA30" i="59"/>
  <c r="Z30" i="59"/>
  <c r="Q30" i="59"/>
  <c r="AE29" i="59"/>
  <c r="AB29" i="59"/>
  <c r="AA29" i="59"/>
  <c r="Z29" i="59"/>
  <c r="Q29" i="59"/>
  <c r="AE28" i="59"/>
  <c r="AA28" i="59"/>
  <c r="Z28" i="59"/>
  <c r="AB28" i="59" s="1"/>
  <c r="Q28" i="59"/>
  <c r="AE27" i="59"/>
  <c r="AA27" i="59"/>
  <c r="Z27" i="59"/>
  <c r="Q27" i="59"/>
  <c r="AE26" i="59"/>
  <c r="AA26" i="59"/>
  <c r="Z26" i="59"/>
  <c r="Q26" i="59"/>
  <c r="AE25" i="59"/>
  <c r="AA25" i="59"/>
  <c r="Z25" i="59"/>
  <c r="Q25" i="59"/>
  <c r="AE24" i="59"/>
  <c r="AA24" i="59"/>
  <c r="Z24" i="59"/>
  <c r="AB24" i="59" s="1"/>
  <c r="Q24" i="59"/>
  <c r="AE23" i="59"/>
  <c r="AA23" i="59"/>
  <c r="Z23" i="59"/>
  <c r="Q23" i="59"/>
  <c r="AE22" i="59"/>
  <c r="AA22" i="59"/>
  <c r="Z22" i="59"/>
  <c r="AB22" i="59" s="1"/>
  <c r="Q22" i="59"/>
  <c r="AE21" i="59"/>
  <c r="AA21" i="59"/>
  <c r="Z21" i="59"/>
  <c r="Q21" i="59"/>
  <c r="AE20" i="59"/>
  <c r="AA20" i="59"/>
  <c r="Z20" i="59"/>
  <c r="Q20" i="59"/>
  <c r="AE19" i="59"/>
  <c r="AA19" i="59"/>
  <c r="Z19" i="59"/>
  <c r="AB19" i="59" s="1"/>
  <c r="Q19" i="59"/>
  <c r="AE18" i="59"/>
  <c r="AA18" i="59"/>
  <c r="Z18" i="59"/>
  <c r="Q18" i="59"/>
  <c r="AE17" i="59"/>
  <c r="AA17" i="59"/>
  <c r="Z17" i="59"/>
  <c r="Q17" i="59"/>
  <c r="AE16" i="59"/>
  <c r="AA16" i="59"/>
  <c r="Z16" i="59"/>
  <c r="Q16" i="59"/>
  <c r="AE15" i="59"/>
  <c r="AA15" i="59"/>
  <c r="Z15" i="59"/>
  <c r="Q15" i="59"/>
  <c r="AE14" i="59"/>
  <c r="AA14" i="59"/>
  <c r="Z14" i="59"/>
  <c r="Q14" i="59"/>
  <c r="AE13" i="59"/>
  <c r="AA13" i="59"/>
  <c r="Z13" i="59"/>
  <c r="AB13" i="59" s="1"/>
  <c r="Q13" i="59"/>
  <c r="AE12" i="59"/>
  <c r="AA12" i="59"/>
  <c r="Z12" i="59"/>
  <c r="AB12" i="59" s="1"/>
  <c r="Q12" i="59"/>
  <c r="AE11" i="59"/>
  <c r="AA11" i="59"/>
  <c r="Z11" i="59"/>
  <c r="AB11" i="59" s="1"/>
  <c r="Q11" i="59"/>
  <c r="AE10" i="59"/>
  <c r="AA10" i="59"/>
  <c r="Z10" i="59"/>
  <c r="AB10" i="59" s="1"/>
  <c r="Q10" i="59"/>
  <c r="AE9" i="59"/>
  <c r="AA9" i="59"/>
  <c r="Z9" i="59"/>
  <c r="Q9" i="59"/>
  <c r="AE39" i="60"/>
  <c r="AA39" i="60"/>
  <c r="Z39" i="60"/>
  <c r="Q39" i="60"/>
  <c r="N39" i="60"/>
  <c r="K39" i="6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A9" i="61"/>
  <c r="Z9" i="61"/>
  <c r="Q9" i="61"/>
  <c r="N9" i="61"/>
  <c r="K9" i="6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AE39" i="63"/>
  <c r="AA39" i="63"/>
  <c r="Z39" i="63"/>
  <c r="Q39" i="63"/>
  <c r="N39" i="63"/>
  <c r="K39" i="63"/>
  <c r="AE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AB14" i="59" l="1"/>
  <c r="AB21" i="52"/>
  <c r="AB27" i="52"/>
  <c r="BT19" i="41"/>
  <c r="BU19" i="41" s="1"/>
  <c r="N19" i="54"/>
  <c r="AB19" i="52"/>
  <c r="AB22" i="52"/>
  <c r="AB31" i="52"/>
  <c r="AB34" i="52"/>
  <c r="BJ21" i="41"/>
  <c r="N21" i="54"/>
  <c r="AB27" i="59"/>
  <c r="AB30" i="59"/>
  <c r="AB33" i="59"/>
  <c r="AB10" i="52"/>
  <c r="AB13" i="52"/>
  <c r="AB16" i="52"/>
  <c r="AB39" i="52"/>
  <c r="BP17" i="41"/>
  <c r="N17" i="54"/>
  <c r="AB28" i="52"/>
  <c r="AB23" i="52"/>
  <c r="AB17" i="59"/>
  <c r="AB20" i="59"/>
  <c r="AB23" i="59"/>
  <c r="AB26" i="59"/>
  <c r="AB35" i="52"/>
  <c r="BS18" i="41"/>
  <c r="N18" i="54"/>
  <c r="AB35" i="59"/>
  <c r="AB15" i="52"/>
  <c r="AB11" i="52"/>
  <c r="AB38" i="59"/>
  <c r="AB36" i="58"/>
  <c r="AB38" i="58"/>
  <c r="AB33" i="52"/>
  <c r="AB18" i="52"/>
  <c r="AE43" i="64"/>
  <c r="AE42" i="64"/>
  <c r="AE41" i="64"/>
  <c r="Z17" i="40" s="1"/>
  <c r="AE43" i="63"/>
  <c r="AE42" i="63"/>
  <c r="AE41" i="63"/>
  <c r="Z16" i="40" s="1"/>
  <c r="AB24" i="52"/>
  <c r="K42" i="64"/>
  <c r="K41" i="64"/>
  <c r="F17" i="40" s="1"/>
  <c r="K43" i="64"/>
  <c r="K42" i="63"/>
  <c r="K41" i="63"/>
  <c r="F16" i="40" s="1"/>
  <c r="K43" i="63"/>
  <c r="Z42" i="61"/>
  <c r="Z41" i="61"/>
  <c r="U14" i="40" s="1"/>
  <c r="Z43" i="61"/>
  <c r="Q43" i="60"/>
  <c r="Q42" i="60"/>
  <c r="Q41" i="60"/>
  <c r="L13" i="40" s="1"/>
  <c r="N43" i="64"/>
  <c r="N41" i="64"/>
  <c r="I17" i="40" s="1"/>
  <c r="N42" i="64"/>
  <c r="N41" i="63"/>
  <c r="I16" i="40" s="1"/>
  <c r="N43" i="63"/>
  <c r="N42" i="63"/>
  <c r="AA42" i="61"/>
  <c r="AA41" i="61"/>
  <c r="V14" i="40" s="1"/>
  <c r="AA43" i="61"/>
  <c r="AB39" i="60"/>
  <c r="Z41" i="60"/>
  <c r="U13" i="40" s="1"/>
  <c r="Z43" i="60"/>
  <c r="Z42" i="60"/>
  <c r="Q41" i="64"/>
  <c r="L17" i="40" s="1"/>
  <c r="Q43" i="64"/>
  <c r="Q42" i="64"/>
  <c r="Q41" i="63"/>
  <c r="L16" i="40" s="1"/>
  <c r="Q43" i="63"/>
  <c r="Q42" i="63"/>
  <c r="AB9" i="61"/>
  <c r="AA41" i="60"/>
  <c r="V13" i="40" s="1"/>
  <c r="AA43" i="60"/>
  <c r="AA42" i="60"/>
  <c r="AB25" i="59"/>
  <c r="AB36" i="59"/>
  <c r="AB12" i="52"/>
  <c r="AB32" i="52"/>
  <c r="AB39" i="63"/>
  <c r="Z41" i="63"/>
  <c r="U16" i="40" s="1"/>
  <c r="Z43" i="63"/>
  <c r="Z42" i="63"/>
  <c r="Z41" i="64"/>
  <c r="U17" i="40" s="1"/>
  <c r="Z43" i="64"/>
  <c r="Z42" i="64"/>
  <c r="AE43" i="60"/>
  <c r="AE42" i="60"/>
  <c r="AE41" i="60"/>
  <c r="Z13" i="40" s="1"/>
  <c r="AA41" i="63"/>
  <c r="V16" i="40" s="1"/>
  <c r="AA42" i="63"/>
  <c r="AA43" i="63"/>
  <c r="BT13" i="41"/>
  <c r="BU13" i="41" s="1"/>
  <c r="N13" i="54"/>
  <c r="N43" i="62"/>
  <c r="N42" i="62"/>
  <c r="N41" i="62"/>
  <c r="I15" i="40" s="1"/>
  <c r="AB30" i="52"/>
  <c r="Q43" i="62"/>
  <c r="Q41" i="62"/>
  <c r="L15" i="40" s="1"/>
  <c r="Q42" i="62"/>
  <c r="AB15" i="59"/>
  <c r="AB18" i="59"/>
  <c r="AB25" i="52"/>
  <c r="AB36" i="52"/>
  <c r="AA41" i="64"/>
  <c r="V17" i="40" s="1"/>
  <c r="AA43" i="64"/>
  <c r="AA42" i="64"/>
  <c r="K41" i="62"/>
  <c r="F15" i="40" s="1"/>
  <c r="K43" i="62"/>
  <c r="K42" i="62"/>
  <c r="AB9" i="59"/>
  <c r="K43" i="61"/>
  <c r="K41" i="61"/>
  <c r="F14" i="40" s="1"/>
  <c r="K42" i="61"/>
  <c r="AE43" i="62"/>
  <c r="AE42" i="62"/>
  <c r="AE41" i="62"/>
  <c r="Z15" i="40" s="1"/>
  <c r="N42" i="61"/>
  <c r="N41" i="61"/>
  <c r="I14" i="40" s="1"/>
  <c r="N43" i="61"/>
  <c r="K42" i="60"/>
  <c r="K43" i="60"/>
  <c r="K41" i="60"/>
  <c r="F13" i="40" s="1"/>
  <c r="AB21" i="59"/>
  <c r="BM16" i="41"/>
  <c r="N16" i="54"/>
  <c r="Q41" i="61"/>
  <c r="L14" i="40" s="1"/>
  <c r="Q43" i="61"/>
  <c r="Q42" i="61"/>
  <c r="N41" i="60"/>
  <c r="I13" i="40" s="1"/>
  <c r="N42" i="60"/>
  <c r="N43" i="60"/>
  <c r="AB16" i="59"/>
  <c r="AB9" i="52"/>
  <c r="AB20" i="52"/>
  <c r="AB37" i="52"/>
  <c r="AT23" i="41"/>
  <c r="AB42" i="62"/>
  <c r="AB41" i="62"/>
  <c r="W15" i="40" s="1"/>
  <c r="AB43" i="62"/>
  <c r="BJ15" i="41"/>
  <c r="N15" i="54"/>
  <c r="J15" i="54"/>
  <c r="AE43" i="61"/>
  <c r="AE41" i="61"/>
  <c r="Z14" i="40" s="1"/>
  <c r="AE42" i="61"/>
  <c r="J20" i="54"/>
  <c r="AT25" i="41"/>
  <c r="BA20" i="41"/>
  <c r="BS20" i="41"/>
  <c r="J18" i="54"/>
  <c r="AT24" i="41"/>
  <c r="BM18" i="41"/>
  <c r="BG16" i="41"/>
  <c r="J16" i="54"/>
  <c r="BA14" i="41"/>
  <c r="J14" i="54"/>
  <c r="BS14" i="41"/>
  <c r="BS12" i="41"/>
  <c r="N12" i="54"/>
  <c r="J12" i="54"/>
  <c r="BX25" i="41"/>
  <c r="J13" i="54"/>
  <c r="BD12" i="41"/>
  <c r="BT12" i="41"/>
  <c r="BU12" i="41" s="1"/>
  <c r="BG13" i="41"/>
  <c r="BJ14" i="41"/>
  <c r="BM15" i="41"/>
  <c r="AX16" i="41"/>
  <c r="BP16" i="41"/>
  <c r="BA17" i="41"/>
  <c r="BS17" i="41"/>
  <c r="BD18" i="41"/>
  <c r="BT18" i="41"/>
  <c r="BU18" i="41" s="1"/>
  <c r="BG19" i="41"/>
  <c r="BJ20" i="41"/>
  <c r="BM21" i="41"/>
  <c r="J19" i="54"/>
  <c r="AP12" i="41"/>
  <c r="AS12" i="41" s="1"/>
  <c r="AU12" i="41" s="1"/>
  <c r="AS14" i="41"/>
  <c r="AU14" i="41" s="1"/>
  <c r="CE14" i="41" s="1"/>
  <c r="AP16" i="41"/>
  <c r="AS16" i="41" s="1"/>
  <c r="AU16" i="41" s="1"/>
  <c r="AP18" i="41"/>
  <c r="AS18" i="41" s="1"/>
  <c r="AU18" i="41" s="1"/>
  <c r="AP20" i="41"/>
  <c r="BG12" i="41"/>
  <c r="BJ13" i="41"/>
  <c r="BM14" i="41"/>
  <c r="AX15" i="41"/>
  <c r="BP15" i="41"/>
  <c r="BA16" i="41"/>
  <c r="BS16" i="41"/>
  <c r="BD17" i="41"/>
  <c r="BT17" i="41"/>
  <c r="BU17" i="41" s="1"/>
  <c r="BG18" i="41"/>
  <c r="BJ19" i="41"/>
  <c r="BM20" i="41"/>
  <c r="AX21" i="41"/>
  <c r="BP21" i="41"/>
  <c r="J17" i="54"/>
  <c r="BJ12" i="41"/>
  <c r="BM13" i="41"/>
  <c r="AX14" i="41"/>
  <c r="BP14" i="41"/>
  <c r="BA15" i="41"/>
  <c r="BS15" i="41"/>
  <c r="BD16" i="41"/>
  <c r="BT16" i="41"/>
  <c r="BU16" i="41" s="1"/>
  <c r="BG17" i="41"/>
  <c r="BJ18" i="41"/>
  <c r="BM19" i="41"/>
  <c r="AX20" i="41"/>
  <c r="BP20" i="41"/>
  <c r="BA21" i="41"/>
  <c r="BS21" i="41"/>
  <c r="BP13" i="41"/>
  <c r="BT15" i="41"/>
  <c r="BU15" i="41" s="1"/>
  <c r="BT21" i="41"/>
  <c r="BU21" i="41" s="1"/>
  <c r="BX24" i="41"/>
  <c r="AP13" i="41"/>
  <c r="AS13" i="41" s="1"/>
  <c r="AU13" i="41" s="1"/>
  <c r="AP15" i="41"/>
  <c r="AS15" i="41" s="1"/>
  <c r="AU15" i="41" s="1"/>
  <c r="CD15" i="41" s="1"/>
  <c r="AP17" i="41"/>
  <c r="AS17" i="41" s="1"/>
  <c r="AU17" i="41" s="1"/>
  <c r="AP19" i="41"/>
  <c r="AS19" i="41" s="1"/>
  <c r="AU19" i="41" s="1"/>
  <c r="CD19" i="41" s="1"/>
  <c r="AP21" i="41"/>
  <c r="AS21" i="41" s="1"/>
  <c r="AU21" i="41" s="1"/>
  <c r="AS20" i="41"/>
  <c r="AU20" i="41" s="1"/>
  <c r="CE20" i="41" s="1"/>
  <c r="CF20" i="41" s="1"/>
  <c r="AX12" i="41"/>
  <c r="BP12" i="41"/>
  <c r="BA13" i="41"/>
  <c r="BS13" i="41"/>
  <c r="BD14" i="41"/>
  <c r="BT14" i="41"/>
  <c r="BU14" i="41" s="1"/>
  <c r="BG15" i="41"/>
  <c r="BJ16" i="41"/>
  <c r="BM17" i="41"/>
  <c r="AX18" i="41"/>
  <c r="BP18" i="41"/>
  <c r="BA19" i="41"/>
  <c r="BS19" i="41"/>
  <c r="BD20" i="41"/>
  <c r="BT20" i="41"/>
  <c r="BU20" i="41" s="1"/>
  <c r="BG21" i="41"/>
  <c r="AX13" i="41"/>
  <c r="BD15" i="41"/>
  <c r="BJ17" i="41"/>
  <c r="AX19" i="41"/>
  <c r="BP19" i="41"/>
  <c r="BD21" i="41"/>
  <c r="J21" i="54"/>
  <c r="BA12" i="41"/>
  <c r="BD13" i="41"/>
  <c r="BG14" i="41"/>
  <c r="AX17" i="41"/>
  <c r="BA18" i="41"/>
  <c r="BD19" i="41"/>
  <c r="BG20" i="41"/>
  <c r="BX23" i="41"/>
  <c r="Q15" i="66"/>
  <c r="CD21" i="41" l="1"/>
  <c r="BV21" i="41"/>
  <c r="BV20" i="41"/>
  <c r="BV19" i="41"/>
  <c r="CD17" i="41"/>
  <c r="BV17" i="41"/>
  <c r="CD13" i="41"/>
  <c r="BV18" i="41"/>
  <c r="AB41" i="64"/>
  <c r="W17" i="40" s="1"/>
  <c r="AB42" i="64"/>
  <c r="AB43" i="64"/>
  <c r="CD12" i="41"/>
  <c r="BV14" i="41"/>
  <c r="AB43" i="61"/>
  <c r="AB41" i="61"/>
  <c r="W14" i="40" s="1"/>
  <c r="AB42" i="61"/>
  <c r="BV16" i="41"/>
  <c r="BV15" i="41"/>
  <c r="BV13" i="41"/>
  <c r="AB41" i="63"/>
  <c r="W16" i="40" s="1"/>
  <c r="AB43" i="63"/>
  <c r="AB42" i="63"/>
  <c r="AB41" i="60"/>
  <c r="W13" i="40" s="1"/>
  <c r="AB43" i="60"/>
  <c r="AB42" i="60"/>
  <c r="BV12" i="41"/>
  <c r="CE16" i="41"/>
  <c r="CD16" i="41"/>
  <c r="CE21" i="41"/>
  <c r="CF21" i="41" s="1"/>
  <c r="CE18" i="41"/>
  <c r="CF18" i="41" s="1"/>
  <c r="CD18" i="41"/>
  <c r="CE15" i="41"/>
  <c r="CF15" i="41" s="1"/>
  <c r="CD14" i="41"/>
  <c r="CF14" i="41" s="1"/>
  <c r="CE13" i="41"/>
  <c r="CF13" i="41" s="1"/>
  <c r="CE12" i="41"/>
  <c r="CE19" i="41"/>
  <c r="CF19" i="41" s="1"/>
  <c r="CD20" i="41"/>
  <c r="CE17" i="41"/>
  <c r="CF17" i="41" s="1"/>
  <c r="B1" i="41"/>
  <c r="C1" i="54" s="1"/>
  <c r="C1" i="58"/>
  <c r="C1" i="59" s="1"/>
  <c r="C1" i="60" s="1"/>
  <c r="C1" i="61" s="1"/>
  <c r="C1" i="62" s="1"/>
  <c r="C1" i="63" s="1"/>
  <c r="C1" i="64" s="1"/>
  <c r="C1" i="65" s="1"/>
  <c r="C1" i="66" s="1"/>
  <c r="C1" i="67" s="1"/>
  <c r="C1" i="68" s="1"/>
  <c r="CF12" i="41" l="1"/>
  <c r="B1" i="57"/>
  <c r="CF16" i="41"/>
  <c r="BB40" i="52"/>
  <c r="BB41" i="52"/>
  <c r="BB42" i="52"/>
  <c r="BB43" i="52"/>
  <c r="E13" i="41" l="1"/>
  <c r="F13" i="41"/>
  <c r="CB13" i="41" s="1"/>
  <c r="V20" i="41"/>
  <c r="CC20" i="41" s="1"/>
  <c r="V19" i="41"/>
  <c r="CC19" i="41" s="1"/>
  <c r="V18" i="41"/>
  <c r="CC18" i="41" s="1"/>
  <c r="V13" i="41"/>
  <c r="CC13" i="41" s="1"/>
  <c r="V10" i="41"/>
  <c r="CC10" i="41" s="1"/>
  <c r="S20" i="41"/>
  <c r="S19" i="41"/>
  <c r="S18" i="41"/>
  <c r="S13" i="41"/>
  <c r="Q20" i="41"/>
  <c r="Q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BQ40" i="52"/>
  <c r="BY10" i="41" s="1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BY11" i="41" s="1"/>
  <c r="AF25" i="54" l="1"/>
  <c r="AD25" i="54"/>
  <c r="AF24" i="54"/>
  <c r="AD24" i="54"/>
  <c r="AF23" i="54"/>
  <c r="AD23" i="54"/>
  <c r="AB25" i="54"/>
  <c r="AB24" i="54"/>
  <c r="AB23" i="54"/>
  <c r="AB22" i="54"/>
  <c r="AA21" i="54"/>
  <c r="AC21" i="54" s="1"/>
  <c r="AA20" i="54"/>
  <c r="AC20" i="54" s="1"/>
  <c r="AA19" i="54"/>
  <c r="AC19" i="54" s="1"/>
  <c r="AA18" i="54"/>
  <c r="AC18" i="54" s="1"/>
  <c r="AA17" i="54"/>
  <c r="AA16" i="54"/>
  <c r="AA15" i="54"/>
  <c r="AA14" i="54"/>
  <c r="AA13" i="54"/>
  <c r="AA12" i="54"/>
  <c r="AA11" i="54"/>
  <c r="AA10" i="54"/>
  <c r="W25" i="54"/>
  <c r="V25" i="54"/>
  <c r="U25" i="54"/>
  <c r="W24" i="54"/>
  <c r="V24" i="54"/>
  <c r="U24" i="54"/>
  <c r="W23" i="54"/>
  <c r="V23" i="54"/>
  <c r="U23" i="54"/>
  <c r="W22" i="54"/>
  <c r="V22" i="54"/>
  <c r="U22" i="54"/>
  <c r="Q25" i="54"/>
  <c r="O25" i="54"/>
  <c r="Q24" i="54"/>
  <c r="O24" i="54"/>
  <c r="Q23" i="54"/>
  <c r="O23" i="54"/>
  <c r="AE43" i="58"/>
  <c r="AE43" i="52"/>
  <c r="AE41" i="52"/>
  <c r="Z10" i="40" s="1"/>
  <c r="Q42" i="52"/>
  <c r="N43" i="52"/>
  <c r="K43" i="52"/>
  <c r="Q42" i="58"/>
  <c r="Q43" i="58"/>
  <c r="C43" i="58"/>
  <c r="C42" i="58"/>
  <c r="C41" i="58"/>
  <c r="C11" i="40" s="1"/>
  <c r="C40" i="58"/>
  <c r="B11" i="40" s="1"/>
  <c r="V21" i="41"/>
  <c r="CC21" i="41" s="1"/>
  <c r="F21" i="41"/>
  <c r="CB21" i="41" s="1"/>
  <c r="E21" i="41"/>
  <c r="S21" i="41"/>
  <c r="Q21" i="41"/>
  <c r="F20" i="41"/>
  <c r="CB20" i="41" s="1"/>
  <c r="E20" i="41"/>
  <c r="F19" i="41"/>
  <c r="CB19" i="41" s="1"/>
  <c r="E19" i="41"/>
  <c r="Q19" i="41"/>
  <c r="F18" i="41"/>
  <c r="CB18" i="41" s="1"/>
  <c r="E18" i="41"/>
  <c r="Q18" i="41"/>
  <c r="V17" i="41"/>
  <c r="CC17" i="41" s="1"/>
  <c r="F17" i="41"/>
  <c r="CB17" i="41" s="1"/>
  <c r="E17" i="41"/>
  <c r="S17" i="41"/>
  <c r="Q17" i="41"/>
  <c r="V16" i="41"/>
  <c r="CC16" i="41" s="1"/>
  <c r="F16" i="41"/>
  <c r="CB16" i="41" s="1"/>
  <c r="E16" i="41"/>
  <c r="S16" i="41"/>
  <c r="Q16" i="41"/>
  <c r="V15" i="41"/>
  <c r="CC15" i="41" s="1"/>
  <c r="F15" i="41"/>
  <c r="CB15" i="41" s="1"/>
  <c r="E15" i="41"/>
  <c r="S15" i="41"/>
  <c r="Q15" i="41"/>
  <c r="V14" i="41"/>
  <c r="CC14" i="41" s="1"/>
  <c r="F14" i="41"/>
  <c r="CB14" i="41" s="1"/>
  <c r="E14" i="41"/>
  <c r="S14" i="41"/>
  <c r="Q14" i="4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CC11" i="41" s="1"/>
  <c r="AY41" i="58"/>
  <c r="AX41" i="58"/>
  <c r="AW41" i="58"/>
  <c r="AV41" i="58"/>
  <c r="AU41" i="58"/>
  <c r="AT41" i="58"/>
  <c r="AS41" i="58"/>
  <c r="AR41" i="58"/>
  <c r="F11" i="41" s="1"/>
  <c r="CB11" i="41" s="1"/>
  <c r="AQ41" i="58"/>
  <c r="E11" i="41" s="1"/>
  <c r="AP41" i="58"/>
  <c r="AO41" i="58"/>
  <c r="AN41" i="58"/>
  <c r="AM41" i="58"/>
  <c r="AL41" i="58"/>
  <c r="AD41" i="58"/>
  <c r="Y11" i="40" s="1"/>
  <c r="AC41" i="58"/>
  <c r="X11" i="40" s="1"/>
  <c r="AB41" i="58"/>
  <c r="W11" i="40" s="1"/>
  <c r="AA41" i="58"/>
  <c r="V11" i="40" s="1"/>
  <c r="Z41" i="58"/>
  <c r="U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CB10" i="41" s="1"/>
  <c r="AQ41" i="52"/>
  <c r="E10" i="41" s="1"/>
  <c r="AP41" i="52"/>
  <c r="AO41" i="52"/>
  <c r="AN41" i="52"/>
  <c r="AM41" i="52"/>
  <c r="AL41" i="52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K41" i="52"/>
  <c r="F10" i="40" s="1"/>
  <c r="J41" i="52"/>
  <c r="E10" i="40" s="1"/>
  <c r="I41" i="52"/>
  <c r="D10" i="40" s="1"/>
  <c r="H41" i="52"/>
  <c r="G41" i="52"/>
  <c r="F41" i="52"/>
  <c r="E41" i="52"/>
  <c r="D41" i="52"/>
  <c r="C41" i="52"/>
  <c r="C10" i="40" s="1"/>
  <c r="AY40" i="52"/>
  <c r="AX40" i="52"/>
  <c r="S10" i="41" s="1"/>
  <c r="AW40" i="52"/>
  <c r="Q10" i="41" s="1"/>
  <c r="C40" i="52"/>
  <c r="B10" i="40" s="1"/>
  <c r="N10" i="54" l="1"/>
  <c r="N11" i="54"/>
  <c r="BP11" i="41"/>
  <c r="BD11" i="41"/>
  <c r="BJ11" i="41"/>
  <c r="BT11" i="41"/>
  <c r="BU11" i="41" s="1"/>
  <c r="J11" i="54"/>
  <c r="BM11" i="41"/>
  <c r="BA11" i="41"/>
  <c r="BS11" i="41"/>
  <c r="AP11" i="41"/>
  <c r="AU11" i="41" s="1"/>
  <c r="AX11" i="41"/>
  <c r="BG11" i="41"/>
  <c r="BM10" i="41"/>
  <c r="B25" i="40"/>
  <c r="BG10" i="41"/>
  <c r="AX10" i="41"/>
  <c r="BA10" i="41"/>
  <c r="BD10" i="41"/>
  <c r="B24" i="40"/>
  <c r="BJ10" i="41"/>
  <c r="BP10" i="41"/>
  <c r="BS10" i="41"/>
  <c r="BT10" i="41"/>
  <c r="B22" i="40"/>
  <c r="AP10" i="41"/>
  <c r="AS10" i="41" s="1"/>
  <c r="B23" i="40"/>
  <c r="C24" i="40"/>
  <c r="C25" i="40"/>
  <c r="C23" i="40"/>
  <c r="M24" i="54"/>
  <c r="M23" i="54"/>
  <c r="AA24" i="54"/>
  <c r="AA22" i="54"/>
  <c r="H23" i="54"/>
  <c r="AC25" i="54"/>
  <c r="AC24" i="54"/>
  <c r="AA23" i="54"/>
  <c r="AA25" i="54"/>
  <c r="AC23" i="54"/>
  <c r="H22" i="54"/>
  <c r="H25" i="54"/>
  <c r="M22" i="54"/>
  <c r="H24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BQ40" i="59"/>
  <c r="BY12" i="41" s="1"/>
  <c r="BB43" i="59"/>
  <c r="BB42" i="59"/>
  <c r="V12" i="41"/>
  <c r="CC12" i="41" s="1"/>
  <c r="CC22" i="41" s="1"/>
  <c r="BB40" i="59"/>
  <c r="AY43" i="59"/>
  <c r="AX43" i="59"/>
  <c r="AW43" i="59"/>
  <c r="AY42" i="59"/>
  <c r="AX42" i="59"/>
  <c r="AW42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AQ41" i="59"/>
  <c r="E12" i="41" s="1"/>
  <c r="E25" i="41" s="1"/>
  <c r="AP41" i="59"/>
  <c r="AO41" i="59"/>
  <c r="AN41" i="59"/>
  <c r="AM41" i="59"/>
  <c r="AL41" i="59"/>
  <c r="AS11" i="41" l="1"/>
  <c r="BY24" i="41"/>
  <c r="BY22" i="41"/>
  <c r="BY25" i="41"/>
  <c r="BY23" i="41"/>
  <c r="F24" i="41"/>
  <c r="CB12" i="41"/>
  <c r="S23" i="41"/>
  <c r="BV11" i="41"/>
  <c r="CC24" i="41"/>
  <c r="CC23" i="41"/>
  <c r="CC25" i="41"/>
  <c r="CE11" i="41"/>
  <c r="CF11" i="41" s="1"/>
  <c r="CD11" i="41"/>
  <c r="BV10" i="41"/>
  <c r="AX22" i="41"/>
  <c r="AW23" i="41" s="1"/>
  <c r="AX23" i="41"/>
  <c r="AX25" i="41"/>
  <c r="AX24" i="41"/>
  <c r="I23" i="54"/>
  <c r="I25" i="54"/>
  <c r="I24" i="54"/>
  <c r="I22" i="54"/>
  <c r="AP23" i="41"/>
  <c r="AP25" i="41"/>
  <c r="AP24" i="41"/>
  <c r="AP22" i="41"/>
  <c r="BJ23" i="41"/>
  <c r="BJ22" i="41"/>
  <c r="BI23" i="41" s="1"/>
  <c r="BJ25" i="41"/>
  <c r="BJ24" i="41"/>
  <c r="B25" i="54"/>
  <c r="B23" i="54"/>
  <c r="B22" i="54"/>
  <c r="B24" i="54"/>
  <c r="J10" i="54"/>
  <c r="J24" i="54" s="1"/>
  <c r="D25" i="54"/>
  <c r="D24" i="54"/>
  <c r="D22" i="54"/>
  <c r="D23" i="54"/>
  <c r="BP24" i="41"/>
  <c r="BP22" i="41"/>
  <c r="BO23" i="41" s="1"/>
  <c r="BP23" i="41"/>
  <c r="BP25" i="41"/>
  <c r="BD24" i="41"/>
  <c r="BD23" i="41"/>
  <c r="BD25" i="41"/>
  <c r="BD22" i="41"/>
  <c r="BC23" i="41" s="1"/>
  <c r="C25" i="54"/>
  <c r="C24" i="54"/>
  <c r="C22" i="54"/>
  <c r="C23" i="54"/>
  <c r="BS23" i="41"/>
  <c r="BS24" i="41"/>
  <c r="BS22" i="41"/>
  <c r="BR23" i="41" s="1"/>
  <c r="BS25" i="41"/>
  <c r="AS25" i="41"/>
  <c r="AS22" i="41"/>
  <c r="AS24" i="41"/>
  <c r="AS23" i="41"/>
  <c r="AU10" i="41"/>
  <c r="BT24" i="41"/>
  <c r="BT22" i="41"/>
  <c r="BT23" i="41"/>
  <c r="BT25" i="41"/>
  <c r="BU10" i="41"/>
  <c r="BA23" i="41"/>
  <c r="BA25" i="41"/>
  <c r="BA22" i="41"/>
  <c r="AZ23" i="41" s="1"/>
  <c r="BA24" i="41"/>
  <c r="BG25" i="41"/>
  <c r="BG22" i="41"/>
  <c r="BF23" i="41" s="1"/>
  <c r="BG24" i="41"/>
  <c r="BG23" i="41"/>
  <c r="BM25" i="41"/>
  <c r="BM24" i="41"/>
  <c r="BM22" i="41"/>
  <c r="BL23" i="41" s="1"/>
  <c r="BM23" i="41"/>
  <c r="E23" i="41"/>
  <c r="Q23" i="41"/>
  <c r="E24" i="41"/>
  <c r="Q25" i="41"/>
  <c r="V23" i="41"/>
  <c r="F25" i="41"/>
  <c r="Q22" i="41"/>
  <c r="V24" i="41"/>
  <c r="F23" i="41"/>
  <c r="S25" i="41"/>
  <c r="V25" i="41"/>
  <c r="S24" i="41"/>
  <c r="BV22" i="41" l="1"/>
  <c r="BU23" i="41" s="1"/>
  <c r="BV24" i="41"/>
  <c r="CB22" i="41"/>
  <c r="CB25" i="41"/>
  <c r="CB24" i="41"/>
  <c r="CB23" i="41"/>
  <c r="BV25" i="41"/>
  <c r="BV23" i="41"/>
  <c r="J23" i="54"/>
  <c r="J25" i="54"/>
  <c r="AU22" i="41"/>
  <c r="AU24" i="41"/>
  <c r="CD10" i="41"/>
  <c r="AU25" i="41"/>
  <c r="CE10" i="41"/>
  <c r="AU23" i="41"/>
  <c r="BU24" i="41"/>
  <c r="BU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R24" i="40" l="1"/>
  <c r="R25" i="40"/>
  <c r="R23" i="40"/>
  <c r="S25" i="40"/>
  <c r="S24" i="40"/>
  <c r="S23" i="40"/>
  <c r="T24" i="40"/>
  <c r="T25" i="40"/>
  <c r="T23" i="40"/>
  <c r="P25" i="40"/>
  <c r="P24" i="40"/>
  <c r="P23" i="40"/>
  <c r="Q24" i="40"/>
  <c r="Q23" i="40"/>
  <c r="Q25" i="40"/>
  <c r="M24" i="40"/>
  <c r="M25" i="40"/>
  <c r="M23" i="40"/>
  <c r="N25" i="40"/>
  <c r="N23" i="40"/>
  <c r="N24" i="40"/>
  <c r="O25" i="40"/>
  <c r="O24" i="40"/>
  <c r="O23" i="40"/>
  <c r="D25" i="40"/>
  <c r="D23" i="40"/>
  <c r="D24" i="40"/>
  <c r="E23" i="40"/>
  <c r="E24" i="40"/>
  <c r="E25" i="40"/>
  <c r="K23" i="40"/>
  <c r="K24" i="40"/>
  <c r="K25" i="40"/>
  <c r="J24" i="40"/>
  <c r="J23" i="40"/>
  <c r="J25" i="40"/>
  <c r="G24" i="40"/>
  <c r="G25" i="40"/>
  <c r="G23" i="40"/>
  <c r="H25" i="40"/>
  <c r="H24" i="40"/>
  <c r="H23" i="40"/>
  <c r="X24" i="40"/>
  <c r="X23" i="40"/>
  <c r="X25" i="40"/>
  <c r="Y25" i="40"/>
  <c r="Y23" i="40"/>
  <c r="Y24" i="40"/>
  <c r="CF10" i="41"/>
  <c r="CE24" i="41"/>
  <c r="CE25" i="41"/>
  <c r="CE23" i="41"/>
  <c r="CE22" i="41"/>
  <c r="CD24" i="41"/>
  <c r="CD23" i="41"/>
  <c r="CD22" i="41"/>
  <c r="CD25" i="41"/>
  <c r="N23" i="54"/>
  <c r="N25" i="54"/>
  <c r="N24" i="54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AB19" i="66" s="1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AE35" i="67"/>
  <c r="AA35" i="67"/>
  <c r="Z35" i="67"/>
  <c r="Q35" i="67"/>
  <c r="AE34" i="67"/>
  <c r="AA34" i="67"/>
  <c r="Z34" i="67"/>
  <c r="Q34" i="67"/>
  <c r="AE33" i="67"/>
  <c r="AA33" i="67"/>
  <c r="Z33" i="67"/>
  <c r="Q33" i="67"/>
  <c r="AE32" i="67"/>
  <c r="AA32" i="67"/>
  <c r="Z32" i="67"/>
  <c r="AB32" i="67" s="1"/>
  <c r="Q32" i="67"/>
  <c r="AE31" i="67"/>
  <c r="AA31" i="67"/>
  <c r="Z31" i="67"/>
  <c r="Q31" i="67"/>
  <c r="AE30" i="67"/>
  <c r="AA30" i="67"/>
  <c r="Z30" i="67"/>
  <c r="Q30" i="67"/>
  <c r="AE29" i="67"/>
  <c r="AA29" i="67"/>
  <c r="Z29" i="67"/>
  <c r="AB29" i="67" s="1"/>
  <c r="Q29" i="67"/>
  <c r="AE28" i="67"/>
  <c r="AA28" i="67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A25" i="67"/>
  <c r="Z25" i="67"/>
  <c r="Q25" i="67"/>
  <c r="AE24" i="67"/>
  <c r="AA24" i="67"/>
  <c r="Z24" i="67"/>
  <c r="AB24" i="67" s="1"/>
  <c r="Q24" i="67"/>
  <c r="AE23" i="67"/>
  <c r="AA23" i="67"/>
  <c r="Z23" i="67"/>
  <c r="Q23" i="67"/>
  <c r="AE22" i="67"/>
  <c r="AA22" i="67"/>
  <c r="Z22" i="67"/>
  <c r="Q22" i="67"/>
  <c r="AE21" i="67"/>
  <c r="AA21" i="67"/>
  <c r="Z21" i="67"/>
  <c r="AB21" i="67" s="1"/>
  <c r="Q21" i="67"/>
  <c r="AE20" i="67"/>
  <c r="AA20" i="67"/>
  <c r="Z20" i="67"/>
  <c r="Q20" i="67"/>
  <c r="AE19" i="67"/>
  <c r="AA19" i="67"/>
  <c r="Z19" i="67"/>
  <c r="Q19" i="67"/>
  <c r="AE18" i="67"/>
  <c r="AA18" i="67"/>
  <c r="Z18" i="67"/>
  <c r="AB18" i="67" s="1"/>
  <c r="Q18" i="67"/>
  <c r="AE17" i="67"/>
  <c r="AA17" i="67"/>
  <c r="Z17" i="67"/>
  <c r="AB17" i="67" s="1"/>
  <c r="Q17" i="67"/>
  <c r="AE16" i="67"/>
  <c r="AA16" i="67"/>
  <c r="Z16" i="67"/>
  <c r="Q16" i="67"/>
  <c r="AE15" i="67"/>
  <c r="AA15" i="67"/>
  <c r="Z15" i="67"/>
  <c r="Q15" i="67"/>
  <c r="AE14" i="67"/>
  <c r="AA14" i="67"/>
  <c r="Z14" i="67"/>
  <c r="AB14" i="67" s="1"/>
  <c r="Q14" i="67"/>
  <c r="AE13" i="67"/>
  <c r="AA13" i="67"/>
  <c r="Z13" i="67"/>
  <c r="Q13" i="67"/>
  <c r="AE12" i="67"/>
  <c r="AA12" i="67"/>
  <c r="Z12" i="67"/>
  <c r="Q12" i="67"/>
  <c r="AE11" i="67"/>
  <c r="AA11" i="67"/>
  <c r="Z11" i="67"/>
  <c r="Q11" i="67"/>
  <c r="AE10" i="67"/>
  <c r="AA10" i="67"/>
  <c r="Z10" i="67"/>
  <c r="Q10" i="67"/>
  <c r="AE9" i="67"/>
  <c r="AA9" i="67"/>
  <c r="Z9" i="67"/>
  <c r="AB9" i="67" s="1"/>
  <c r="Q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AE36" i="68"/>
  <c r="AA36" i="68"/>
  <c r="Z36" i="68"/>
  <c r="AE35" i="68"/>
  <c r="AA35" i="68"/>
  <c r="Z35" i="68"/>
  <c r="AE34" i="68"/>
  <c r="AA34" i="68"/>
  <c r="Z34" i="68"/>
  <c r="AE33" i="68"/>
  <c r="AA33" i="68"/>
  <c r="Z33" i="68"/>
  <c r="AB33" i="68" s="1"/>
  <c r="AE32" i="68"/>
  <c r="AA32" i="68"/>
  <c r="Z32" i="68"/>
  <c r="AE31" i="68"/>
  <c r="AA31" i="68"/>
  <c r="Z31" i="68"/>
  <c r="AB31" i="68" s="1"/>
  <c r="AE30" i="68"/>
  <c r="AA30" i="68"/>
  <c r="Z30" i="68"/>
  <c r="AE29" i="68"/>
  <c r="AA29" i="68"/>
  <c r="Z29" i="68"/>
  <c r="AB29" i="68" s="1"/>
  <c r="AE28" i="68"/>
  <c r="AB28" i="68"/>
  <c r="AA28" i="68"/>
  <c r="Z28" i="68"/>
  <c r="AE27" i="68"/>
  <c r="AA27" i="68"/>
  <c r="Z27" i="68"/>
  <c r="AE26" i="68"/>
  <c r="AA26" i="68"/>
  <c r="Z26" i="68"/>
  <c r="AE25" i="68"/>
  <c r="AA25" i="68"/>
  <c r="Z25" i="68"/>
  <c r="AE24" i="68"/>
  <c r="AA24" i="68"/>
  <c r="Z24" i="68"/>
  <c r="AE23" i="68"/>
  <c r="AA23" i="68"/>
  <c r="Z23" i="68"/>
  <c r="AE22" i="68"/>
  <c r="AA22" i="68"/>
  <c r="Z22" i="68"/>
  <c r="AE21" i="68"/>
  <c r="AA21" i="68"/>
  <c r="Z21" i="68"/>
  <c r="AE20" i="68"/>
  <c r="AA20" i="68"/>
  <c r="Z20" i="68"/>
  <c r="AE19" i="68"/>
  <c r="AA19" i="68"/>
  <c r="Z19" i="68"/>
  <c r="AE18" i="68"/>
  <c r="AA18" i="68"/>
  <c r="Z18" i="68"/>
  <c r="AB18" i="68" s="1"/>
  <c r="AE17" i="68"/>
  <c r="AA17" i="68"/>
  <c r="Z17" i="68"/>
  <c r="AE16" i="68"/>
  <c r="AA16" i="68"/>
  <c r="Z16" i="68"/>
  <c r="AE15" i="68"/>
  <c r="AA15" i="68"/>
  <c r="Z15" i="68"/>
  <c r="AE14" i="68"/>
  <c r="AA14" i="68"/>
  <c r="Z14" i="68"/>
  <c r="AE13" i="68"/>
  <c r="AA13" i="68"/>
  <c r="Z13" i="68"/>
  <c r="AE12" i="68"/>
  <c r="AA12" i="68"/>
  <c r="Z12" i="68"/>
  <c r="AE11" i="68"/>
  <c r="AA11" i="68"/>
  <c r="Z11" i="68"/>
  <c r="AE10" i="68"/>
  <c r="AA10" i="68"/>
  <c r="Z10" i="68"/>
  <c r="AE9" i="68"/>
  <c r="AA9" i="68"/>
  <c r="Z9" i="68"/>
  <c r="AB35" i="67" l="1"/>
  <c r="AB10" i="68"/>
  <c r="AB22" i="68"/>
  <c r="AB26" i="68"/>
  <c r="AB25" i="67"/>
  <c r="AB30" i="68"/>
  <c r="AB34" i="68"/>
  <c r="AB30" i="66"/>
  <c r="AB38" i="66"/>
  <c r="AB17" i="66"/>
  <c r="AB13" i="68"/>
  <c r="AB17" i="68"/>
  <c r="AB21" i="68"/>
  <c r="AB25" i="68"/>
  <c r="AB22" i="66"/>
  <c r="AB23" i="67"/>
  <c r="AB11" i="68"/>
  <c r="AB15" i="68"/>
  <c r="AB19" i="68"/>
  <c r="AB23" i="68"/>
  <c r="AB12" i="67"/>
  <c r="AB15" i="67"/>
  <c r="AB15" i="66"/>
  <c r="AB11" i="67"/>
  <c r="AB34" i="66"/>
  <c r="AB35" i="68"/>
  <c r="AB31" i="66"/>
  <c r="AB37" i="66"/>
  <c r="AB39" i="66"/>
  <c r="AB12" i="68"/>
  <c r="AB16" i="68"/>
  <c r="AB20" i="68"/>
  <c r="AB24" i="68"/>
  <c r="AB32" i="68"/>
  <c r="AB36" i="68"/>
  <c r="AB10" i="67"/>
  <c r="AB13" i="67"/>
  <c r="AB16" i="67"/>
  <c r="N42" i="67"/>
  <c r="N41" i="67"/>
  <c r="I20" i="40" s="1"/>
  <c r="N43" i="67"/>
  <c r="AB21" i="66"/>
  <c r="AB23" i="66"/>
  <c r="AB33" i="66"/>
  <c r="AB9" i="68"/>
  <c r="Z41" i="68"/>
  <c r="U21" i="40" s="1"/>
  <c r="Z42" i="68"/>
  <c r="Z43" i="68"/>
  <c r="AB27" i="68"/>
  <c r="AB19" i="67"/>
  <c r="AB22" i="67"/>
  <c r="AB30" i="67"/>
  <c r="AB33" i="67"/>
  <c r="K42" i="66"/>
  <c r="K41" i="66"/>
  <c r="F19" i="40" s="1"/>
  <c r="K43" i="66"/>
  <c r="AB20" i="66"/>
  <c r="AB35" i="66"/>
  <c r="K41" i="67"/>
  <c r="F20" i="40" s="1"/>
  <c r="K42" i="67"/>
  <c r="K43" i="67"/>
  <c r="AE43" i="66"/>
  <c r="AE42" i="66"/>
  <c r="AE41" i="66"/>
  <c r="Z19" i="40" s="1"/>
  <c r="Z41" i="65"/>
  <c r="U18" i="40" s="1"/>
  <c r="Z43" i="65"/>
  <c r="Z42" i="65"/>
  <c r="AE43" i="67"/>
  <c r="AE41" i="67"/>
  <c r="Z20" i="40" s="1"/>
  <c r="AE42" i="67"/>
  <c r="AB36" i="66"/>
  <c r="AA43" i="65"/>
  <c r="AA41" i="65"/>
  <c r="V18" i="40" s="1"/>
  <c r="AA42" i="65"/>
  <c r="AE41" i="65"/>
  <c r="Z18" i="40" s="1"/>
  <c r="AE43" i="65"/>
  <c r="AE42" i="65"/>
  <c r="AA41" i="68"/>
  <c r="V21" i="40" s="1"/>
  <c r="AA43" i="68"/>
  <c r="AA42" i="68"/>
  <c r="N43" i="66"/>
  <c r="N42" i="66"/>
  <c r="N41" i="66"/>
  <c r="I19" i="40" s="1"/>
  <c r="AE43" i="68"/>
  <c r="AE42" i="68"/>
  <c r="AE41" i="68"/>
  <c r="Z21" i="40" s="1"/>
  <c r="K41" i="68"/>
  <c r="F21" i="40" s="1"/>
  <c r="K43" i="68"/>
  <c r="K42" i="68"/>
  <c r="Q41" i="67"/>
  <c r="L20" i="40" s="1"/>
  <c r="Q43" i="67"/>
  <c r="Q42" i="67"/>
  <c r="Q41" i="66"/>
  <c r="L19" i="40" s="1"/>
  <c r="Q43" i="66"/>
  <c r="Q42" i="66"/>
  <c r="AB24" i="66"/>
  <c r="K42" i="65"/>
  <c r="K41" i="65"/>
  <c r="F18" i="40" s="1"/>
  <c r="K43" i="65"/>
  <c r="N41" i="68"/>
  <c r="I21" i="40" s="1"/>
  <c r="N43" i="68"/>
  <c r="N42" i="68"/>
  <c r="Z41" i="67"/>
  <c r="U20" i="40" s="1"/>
  <c r="Z43" i="67"/>
  <c r="Z42" i="67"/>
  <c r="Z41" i="66"/>
  <c r="U19" i="40" s="1"/>
  <c r="Z43" i="66"/>
  <c r="Z42" i="66"/>
  <c r="N41" i="65"/>
  <c r="I18" i="40" s="1"/>
  <c r="N43" i="65"/>
  <c r="N42" i="65"/>
  <c r="AB41" i="65"/>
  <c r="W18" i="40" s="1"/>
  <c r="AB14" i="68"/>
  <c r="Q41" i="68"/>
  <c r="L21" i="40" s="1"/>
  <c r="Q43" i="68"/>
  <c r="Q42" i="68"/>
  <c r="AA41" i="67"/>
  <c r="V20" i="40" s="1"/>
  <c r="AA42" i="67"/>
  <c r="AA43" i="67"/>
  <c r="AB20" i="67"/>
  <c r="AB28" i="67"/>
  <c r="AB31" i="67"/>
  <c r="AB34" i="67"/>
  <c r="AB9" i="66"/>
  <c r="AA41" i="66"/>
  <c r="V19" i="40" s="1"/>
  <c r="AA43" i="66"/>
  <c r="AA42" i="66"/>
  <c r="AB11" i="66"/>
  <c r="AB13" i="66"/>
  <c r="AB32" i="66"/>
  <c r="Q41" i="65"/>
  <c r="L18" i="40" s="1"/>
  <c r="Q42" i="65"/>
  <c r="Q43" i="65"/>
  <c r="CF25" i="41"/>
  <c r="CF23" i="41"/>
  <c r="CF24" i="41"/>
  <c r="AB42" i="67" l="1"/>
  <c r="AB41" i="67"/>
  <c r="W20" i="40" s="1"/>
  <c r="AB43" i="67"/>
  <c r="Z25" i="40"/>
  <c r="Z23" i="40"/>
  <c r="Z24" i="40"/>
  <c r="F25" i="40"/>
  <c r="F23" i="40"/>
  <c r="F24" i="40"/>
  <c r="V23" i="40"/>
  <c r="V25" i="40"/>
  <c r="V24" i="40"/>
  <c r="L25" i="40"/>
  <c r="L23" i="40"/>
  <c r="L24" i="40"/>
  <c r="AB43" i="65"/>
  <c r="AB41" i="66"/>
  <c r="W19" i="40" s="1"/>
  <c r="AB42" i="66"/>
  <c r="AB43" i="66"/>
  <c r="U24" i="40"/>
  <c r="U23" i="40"/>
  <c r="U25" i="40"/>
  <c r="AB41" i="68"/>
  <c r="W21" i="40" s="1"/>
  <c r="AB43" i="68"/>
  <c r="AB42" i="68"/>
  <c r="AB42" i="65"/>
  <c r="I24" i="40"/>
  <c r="I23" i="40"/>
  <c r="I25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5" i="40"/>
  <c r="W23" i="40"/>
</calcChain>
</file>

<file path=xl/sharedStrings.xml><?xml version="1.0" encoding="utf-8"?>
<sst xmlns="http://schemas.openxmlformats.org/spreadsheetml/2006/main" count="3878" uniqueCount="287">
  <si>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</si>
  <si>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</si>
  <si>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</si>
  <si>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</si>
  <si>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</si>
  <si>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</si>
  <si>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</si>
  <si>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</si>
  <si>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</si>
  <si>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</si>
  <si>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</si>
  <si>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</si>
  <si>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</si>
  <si>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</si>
  <si>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</si>
  <si>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</si>
  <si>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</si>
  <si>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</si>
  <si>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</si>
  <si>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</si>
  <si>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</si>
  <si>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</si>
  <si>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</si>
  <si>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</si>
  <si>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</si>
  <si>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</si>
  <si>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</si>
  <si>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</si>
  <si>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</si>
  <si>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</si>
  <si>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</si>
  <si>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</si>
  <si>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</si>
  <si>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</si>
  <si>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</si>
  <si>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</si>
  <si>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</si>
  <si>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</si>
  <si>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</si>
  <si>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</si>
  <si>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</si>
  <si>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</si>
  <si>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</si>
  <si>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</si>
  <si>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</si>
  <si>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</si>
  <si>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</si>
  <si>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</si>
  <si>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</si>
  <si>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</si>
  <si>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</si>
  <si>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</si>
  <si>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</si>
  <si>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</si>
  <si>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</si>
  <si>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</si>
  <si>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</si>
  <si>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</si>
  <si>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</si>
  <si>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</si>
  <si>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</si>
  <si>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</si>
  <si>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</si>
  <si>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</si>
  <si>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</si>
  <si>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</si>
  <si>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</si>
  <si>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</si>
  <si>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</si>
  <si>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</si>
  <si>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</si>
  <si>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</si>
  <si>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</si>
  <si>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</si>
  <si>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</si>
  <si>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</si>
  <si>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</si>
  <si>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</si>
  <si>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</si>
  <si>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</si>
  <si>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</si>
  <si>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</si>
  <si>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</si>
  <si>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</si>
  <si>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</si>
  <si>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</si>
  <si>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</si>
  <si>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</si>
  <si>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</si>
  <si>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</si>
  <si>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</si>
  <si>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</si>
  <si>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</si>
  <si>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</si>
  <si>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</si>
  <si>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</si>
  <si>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</si>
  <si>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</si>
  <si>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</si>
  <si>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</si>
  <si>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</si>
  <si>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</si>
  <si>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</si>
  <si>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</si>
  <si>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</si>
  <si>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</si>
  <si>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</si>
  <si>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</si>
  <si>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</si>
  <si>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</si>
  <si>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</si>
  <si>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</si>
  <si>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</si>
  <si>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</si>
  <si>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</si>
  <si>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</si>
  <si>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</si>
  <si>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</si>
  <si>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</si>
  <si>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</si>
  <si>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</si>
  <si>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</si>
  <si>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</si>
  <si>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</si>
  <si>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</si>
  <si>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</si>
  <si>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</si>
  <si>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</si>
  <si>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</si>
  <si>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</si>
  <si>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</si>
  <si>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</si>
  <si>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</si>
  <si>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</si>
  <si>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</si>
  <si>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</si>
  <si>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</si>
  <si>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</si>
  <si>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</si>
  <si>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</si>
  <si>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</si>
  <si>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</si>
  <si>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</si>
  <si>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</si>
  <si>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</si>
  <si>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</si>
  <si>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</si>
  <si>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</si>
  <si>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</si>
  <si>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</si>
  <si>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</si>
  <si>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</si>
  <si>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</si>
  <si>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</si>
  <si>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</si>
  <si>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</si>
  <si>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</si>
  <si>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</si>
  <si>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</si>
  <si>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</si>
  <si>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</si>
  <si>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</si>
  <si>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</si>
  <si>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</si>
  <si>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</si>
  <si>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</si>
  <si>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</si>
  <si>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</si>
  <si>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</si>
  <si>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</si>
  <si>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</si>
  <si>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</si>
  <si>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</si>
  <si>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</si>
  <si>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</si>
  <si>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</si>
  <si>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</si>
  <si>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</si>
  <si>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</si>
  <si>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</si>
  <si>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</si>
  <si>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</si>
  <si>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</si>
  <si>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</si>
  <si>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</si>
  <si>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</si>
  <si>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</si>
  <si>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</si>
  <si>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</si>
  <si>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</si>
  <si>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</si>
  <si>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</si>
  <si>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</si>
  <si>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</si>
  <si>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</si>
  <si>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</si>
  <si>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</si>
  <si>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</si>
  <si>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</si>
  <si>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</si>
  <si>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</si>
  <si>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</si>
  <si>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</si>
  <si>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</si>
  <si>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</si>
  <si>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</si>
  <si>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</si>
  <si>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</si>
  <si>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</si>
  <si>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</si>
  <si>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</si>
  <si>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</si>
  <si>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</si>
  <si>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</si>
  <si>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</si>
  <si>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</si>
  <si>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</si>
  <si>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</si>
  <si>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</si>
  <si>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</si>
  <si>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</si>
  <si>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</si>
  <si>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2.0TD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</si>
  <si>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</si>
  <si>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</si>
  <si>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</si>
  <si>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</si>
  <si>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</si>
  <si>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</si>
  <si>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</si>
  <si>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</si>
  <si>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</si>
  <si>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</si>
  <si>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</si>
  <si>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flagelats i ciliats lliures</t>
  </si>
  <si>
    <t>ciliats sèssils</t>
  </si>
  <si>
    <t>rotífers</t>
  </si>
  <si>
    <t>microscopia</t>
  </si>
  <si>
    <t>t MS</t>
  </si>
  <si>
    <t>TORROJA DEL PIORAT</t>
  </si>
  <si>
    <t>TORROJA DEL PRIORAT</t>
  </si>
  <si>
    <t>ES0031408196541001MM0F</t>
  </si>
  <si>
    <t>ANALÍTIQUES COURE FANG ESPESSIT EDAR TORROJA DEL PRIORAT</t>
  </si>
  <si>
    <t>ENERGIA  ELÈCTRICA</t>
  </si>
  <si>
    <t>RESUM 2023</t>
  </si>
  <si>
    <t>ANY: 2024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</si>
  <si>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</si>
  <si>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</si>
  <si>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</si>
  <si>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</si>
  <si>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</si>
  <si>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</si>
  <si>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</si>
  <si>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</si>
  <si>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</si>
  <si>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</si>
  <si>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</si>
  <si>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</si>
  <si>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</si>
  <si>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</si>
  <si>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</si>
  <si>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</si>
  <si>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</si>
  <si>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</si>
  <si>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</si>
  <si>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</si>
  <si>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</si>
  <si>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</si>
  <si>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</si>
  <si>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</si>
  <si>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</si>
  <si>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</si>
  <si>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</si>
  <si>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</si>
  <si>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</si>
  <si>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</si>
  <si>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I</t>
  </si>
  <si>
    <t>NH</t>
  </si>
  <si>
    <t>No</t>
  </si>
  <si>
    <t>Bo</t>
  </si>
  <si>
    <t>H</t>
  </si>
  <si>
    <t>Regular</t>
  </si>
  <si>
    <t>Destinació DCOR</t>
  </si>
  <si>
    <t>Destinació DULD</t>
  </si>
  <si>
    <t>Optim</t>
  </si>
  <si>
    <t>B</t>
  </si>
  <si>
    <t>La instal·lació de fotovoltaica de la EDAR Torroja del Priorat,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</si>
</sst>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</fills>
  <borders count="162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843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1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2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2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7" fontId="0" fillId="0" borderId="37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2" fontId="1" fillId="0" borderId="27" xfId="0" applyNumberFormat="1" applyFont="1" applyBorder="1" applyProtection="1"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2" fillId="0" borderId="27" xfId="0" applyFont="1" applyBorder="1" applyProtection="1">
      <protection locked="0"/>
    </xf>
    <xf numFmtId="2" fontId="12" fillId="0" borderId="29" xfId="5" applyNumberFormat="1" applyFont="1" applyFill="1" applyBorder="1" applyAlignment="1" applyProtection="1">
      <alignment horizontal="center"/>
      <protection locked="0"/>
    </xf>
    <xf numFmtId="2" fontId="1" fillId="0" borderId="27" xfId="0" applyNumberFormat="1" applyFont="1" applyBorder="1" applyAlignment="1" applyProtection="1">
      <alignment horizontal="center"/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5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3" fillId="0" borderId="0" xfId="0" applyFont="1" applyAlignment="1">
      <alignment horizontal="center"/>
    </xf>
    <xf numFmtId="0" fontId="16" fillId="19" borderId="115" xfId="0" applyFont="1" applyFill="1" applyBorder="1" applyAlignment="1">
      <alignment horizontal="center" vertical="center"/>
    </xf>
    <xf numFmtId="0" fontId="54" fillId="20" borderId="121" xfId="0" applyFont="1" applyFill="1" applyBorder="1" applyAlignment="1">
      <alignment horizontal="center" vertical="center" wrapText="1"/>
    </xf>
    <xf numFmtId="0" fontId="54" fillId="20" borderId="122" xfId="0" applyFont="1" applyFill="1" applyBorder="1" applyAlignment="1">
      <alignment horizontal="center" vertical="center" wrapText="1"/>
    </xf>
    <xf numFmtId="0" fontId="54" fillId="20" borderId="123" xfId="0" applyFont="1" applyFill="1" applyBorder="1" applyAlignment="1">
      <alignment horizontal="center" vertical="center" wrapText="1"/>
    </xf>
    <xf numFmtId="0" fontId="54" fillId="20" borderId="124" xfId="0" applyFont="1" applyFill="1" applyBorder="1" applyAlignment="1">
      <alignment horizontal="center" vertical="center" wrapText="1"/>
    </xf>
    <xf numFmtId="0" fontId="54" fillId="20" borderId="125" xfId="0" applyFont="1" applyFill="1" applyBorder="1" applyAlignment="1">
      <alignment horizontal="center" vertical="center" wrapText="1"/>
    </xf>
    <xf numFmtId="0" fontId="54" fillId="20" borderId="126" xfId="0" applyFont="1" applyFill="1" applyBorder="1" applyAlignment="1">
      <alignment horizontal="center" vertical="center" wrapText="1"/>
    </xf>
    <xf numFmtId="0" fontId="54" fillId="20" borderId="127" xfId="0" applyFont="1" applyFill="1" applyBorder="1" applyAlignment="1">
      <alignment horizontal="center" vertical="center" wrapText="1"/>
    </xf>
    <xf numFmtId="0" fontId="54" fillId="20" borderId="115" xfId="0" applyFont="1" applyFill="1" applyBorder="1" applyAlignment="1">
      <alignment horizontal="center" vertical="center" wrapText="1"/>
    </xf>
    <xf numFmtId="0" fontId="54" fillId="20" borderId="129" xfId="0" applyFont="1" applyFill="1" applyBorder="1" applyAlignment="1">
      <alignment horizontal="center" vertical="center" wrapText="1"/>
    </xf>
    <xf numFmtId="0" fontId="54" fillId="20" borderId="122" xfId="0" applyFont="1" applyFill="1" applyBorder="1" applyAlignment="1">
      <alignment horizontal="center" vertical="center"/>
    </xf>
    <xf numFmtId="0" fontId="54" fillId="20" borderId="130" xfId="0" applyFont="1" applyFill="1" applyBorder="1" applyAlignment="1">
      <alignment horizontal="center" vertical="center"/>
    </xf>
    <xf numFmtId="0" fontId="54" fillId="20" borderId="126" xfId="0" applyFont="1" applyFill="1" applyBorder="1" applyAlignment="1">
      <alignment horizontal="center" vertical="center"/>
    </xf>
    <xf numFmtId="0" fontId="54" fillId="20" borderId="126" xfId="0" applyFont="1" applyFill="1" applyBorder="1" applyAlignment="1">
      <alignment vertical="center"/>
    </xf>
    <xf numFmtId="0" fontId="54" fillId="20" borderId="128" xfId="0" applyFont="1" applyFill="1" applyBorder="1" applyAlignment="1">
      <alignment vertical="center"/>
    </xf>
    <xf numFmtId="0" fontId="54" fillId="20" borderId="128" xfId="0" applyFont="1" applyFill="1" applyBorder="1" applyAlignment="1">
      <alignment horizontal="center" vertical="center"/>
    </xf>
    <xf numFmtId="0" fontId="54" fillId="20" borderId="127" xfId="0" applyFont="1" applyFill="1" applyBorder="1" applyAlignment="1">
      <alignment vertical="center"/>
    </xf>
    <xf numFmtId="0" fontId="54" fillId="20" borderId="124" xfId="0" applyFont="1" applyFill="1" applyBorder="1" applyAlignment="1">
      <alignment horizontal="center" vertical="center"/>
    </xf>
    <xf numFmtId="0" fontId="54" fillId="20" borderId="115" xfId="0" applyFont="1" applyFill="1" applyBorder="1" applyAlignment="1">
      <alignment horizontal="center" vertical="center"/>
    </xf>
    <xf numFmtId="0" fontId="54" fillId="20" borderId="129" xfId="0" applyFont="1" applyFill="1" applyBorder="1" applyAlignment="1">
      <alignment horizontal="center" vertical="center"/>
    </xf>
    <xf numFmtId="49" fontId="54" fillId="20" borderId="131" xfId="0" applyNumberFormat="1" applyFont="1" applyFill="1" applyBorder="1" applyAlignment="1">
      <alignment horizontal="center" vertical="center"/>
    </xf>
    <xf numFmtId="49" fontId="54" fillId="20" borderId="132" xfId="0" applyNumberFormat="1" applyFont="1" applyFill="1" applyBorder="1" applyAlignment="1">
      <alignment horizontal="center" vertical="center"/>
    </xf>
    <xf numFmtId="49" fontId="54" fillId="20" borderId="129" xfId="0" applyNumberFormat="1" applyFont="1" applyFill="1" applyBorder="1" applyAlignment="1">
      <alignment horizontal="center" vertical="center"/>
    </xf>
    <xf numFmtId="0" fontId="54" fillId="20" borderId="132" xfId="0" applyFont="1" applyFill="1" applyBorder="1" applyAlignment="1">
      <alignment horizontal="center" vertical="center"/>
    </xf>
    <xf numFmtId="0" fontId="54" fillId="20" borderId="131" xfId="0" applyFont="1" applyFill="1" applyBorder="1" applyAlignment="1">
      <alignment horizontal="center" vertical="center"/>
    </xf>
    <xf numFmtId="0" fontId="54" fillId="20" borderId="133" xfId="0" applyFont="1" applyFill="1" applyBorder="1" applyAlignment="1">
      <alignment horizontal="center" vertical="center"/>
    </xf>
    <xf numFmtId="0" fontId="54" fillId="20" borderId="134" xfId="0" applyFont="1" applyFill="1" applyBorder="1" applyAlignment="1">
      <alignment horizontal="center" vertical="center"/>
    </xf>
    <xf numFmtId="3" fontId="53" fillId="0" borderId="135" xfId="0" applyNumberFormat="1" applyFont="1" applyBorder="1" applyAlignment="1">
      <alignment horizontal="center"/>
    </xf>
    <xf numFmtId="3" fontId="53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53" fillId="0" borderId="120" xfId="0" applyNumberFormat="1" applyFont="1" applyBorder="1" applyAlignment="1">
      <alignment horizontal="center"/>
    </xf>
    <xf numFmtId="168" fontId="53" fillId="0" borderId="135" xfId="0" applyNumberFormat="1" applyFont="1" applyBorder="1" applyAlignment="1">
      <alignment horizontal="center"/>
    </xf>
    <xf numFmtId="4" fontId="53" fillId="0" borderId="136" xfId="0" applyNumberFormat="1" applyFont="1" applyBorder="1" applyAlignment="1">
      <alignment horizontal="center"/>
    </xf>
    <xf numFmtId="168" fontId="53" fillId="0" borderId="138" xfId="0" applyNumberFormat="1" applyFont="1" applyBorder="1" applyAlignment="1">
      <alignment horizontal="center"/>
    </xf>
    <xf numFmtId="4" fontId="53" fillId="0" borderId="135" xfId="0" applyNumberFormat="1" applyFont="1" applyBorder="1" applyAlignment="1">
      <alignment horizontal="center"/>
    </xf>
    <xf numFmtId="4" fontId="53" fillId="0" borderId="139" xfId="0" applyNumberFormat="1" applyFont="1" applyBorder="1" applyAlignment="1">
      <alignment horizontal="center"/>
    </xf>
    <xf numFmtId="168" fontId="53" fillId="0" borderId="139" xfId="0" applyNumberFormat="1" applyFont="1" applyBorder="1" applyAlignment="1">
      <alignment horizontal="center"/>
    </xf>
    <xf numFmtId="4" fontId="53" fillId="0" borderId="138" xfId="0" applyNumberFormat="1" applyFont="1" applyBorder="1" applyAlignment="1">
      <alignment horizontal="center"/>
    </xf>
    <xf numFmtId="3" fontId="53" fillId="0" borderId="139" xfId="0" applyNumberFormat="1" applyFont="1" applyBorder="1" applyAlignment="1">
      <alignment horizontal="center"/>
    </xf>
    <xf numFmtId="3" fontId="53" fillId="0" borderId="140" xfId="0" applyNumberFormat="1" applyFont="1" applyBorder="1" applyAlignment="1">
      <alignment horizontal="center"/>
    </xf>
    <xf numFmtId="3" fontId="53" fillId="0" borderId="138" xfId="0" applyNumberFormat="1" applyFont="1" applyBorder="1" applyAlignment="1">
      <alignment horizontal="center"/>
    </xf>
    <xf numFmtId="3" fontId="53" fillId="0" borderId="0" xfId="0" applyNumberFormat="1" applyFont="1" applyAlignment="1">
      <alignment horizontal="center"/>
    </xf>
    <xf numFmtId="3" fontId="53" fillId="0" borderId="137" xfId="0" applyNumberFormat="1" applyFont="1" applyBorder="1" applyAlignment="1">
      <alignment horizontal="center"/>
    </xf>
    <xf numFmtId="168" fontId="53" fillId="0" borderId="137" xfId="0" applyNumberFormat="1" applyFont="1" applyBorder="1" applyAlignment="1">
      <alignment horizontal="center"/>
    </xf>
    <xf numFmtId="4" fontId="53" fillId="0" borderId="136" xfId="0" quotePrefix="1" applyNumberFormat="1" applyFont="1" applyBorder="1" applyAlignment="1">
      <alignment horizontal="center"/>
    </xf>
    <xf numFmtId="168" fontId="53" fillId="0" borderId="141" xfId="0" applyNumberFormat="1" applyFont="1" applyBorder="1" applyAlignment="1">
      <alignment horizontal="center"/>
    </xf>
    <xf numFmtId="3" fontId="53" fillId="0" borderId="142" xfId="0" applyNumberFormat="1" applyFont="1" applyBorder="1" applyAlignment="1">
      <alignment horizontal="center"/>
    </xf>
    <xf numFmtId="3" fontId="53" fillId="0" borderId="143" xfId="0" applyNumberFormat="1" applyFont="1" applyBorder="1" applyAlignment="1">
      <alignment horizontal="center"/>
    </xf>
    <xf numFmtId="3" fontId="53" fillId="0" borderId="144" xfId="0" applyNumberFormat="1" applyFont="1" applyBorder="1" applyAlignment="1">
      <alignment horizontal="center"/>
    </xf>
    <xf numFmtId="168" fontId="53" fillId="0" borderId="142" xfId="0" applyNumberFormat="1" applyFont="1" applyBorder="1" applyAlignment="1">
      <alignment horizontal="center"/>
    </xf>
    <xf numFmtId="4" fontId="53" fillId="0" borderId="143" xfId="0" applyNumberFormat="1" applyFont="1" applyBorder="1" applyAlignment="1">
      <alignment horizontal="center"/>
    </xf>
    <xf numFmtId="168" fontId="53" fillId="0" borderId="144" xfId="0" applyNumberFormat="1" applyFont="1" applyBorder="1" applyAlignment="1">
      <alignment horizontal="center"/>
    </xf>
    <xf numFmtId="4" fontId="53" fillId="0" borderId="142" xfId="0" applyNumberFormat="1" applyFont="1" applyBorder="1" applyAlignment="1">
      <alignment horizontal="center"/>
    </xf>
    <xf numFmtId="4" fontId="53" fillId="0" borderId="145" xfId="0" applyNumberFormat="1" applyFont="1" applyBorder="1" applyAlignment="1">
      <alignment horizontal="center"/>
    </xf>
    <xf numFmtId="168" fontId="53" fillId="0" borderId="145" xfId="0" applyNumberFormat="1" applyFont="1" applyBorder="1" applyAlignment="1">
      <alignment horizontal="center"/>
    </xf>
    <xf numFmtId="4" fontId="53" fillId="0" borderId="144" xfId="0" applyNumberFormat="1" applyFont="1" applyBorder="1" applyAlignment="1">
      <alignment horizontal="center"/>
    </xf>
    <xf numFmtId="3" fontId="53" fillId="0" borderId="145" xfId="0" applyNumberFormat="1" applyFont="1" applyBorder="1" applyAlignment="1">
      <alignment horizontal="center"/>
    </xf>
    <xf numFmtId="3" fontId="53" fillId="0" borderId="146" xfId="0" applyNumberFormat="1" applyFont="1" applyBorder="1" applyAlignment="1">
      <alignment horizontal="center"/>
    </xf>
    <xf numFmtId="3" fontId="53" fillId="0" borderId="119" xfId="0" applyNumberFormat="1" applyFont="1" applyBorder="1" applyAlignment="1">
      <alignment horizontal="center"/>
    </xf>
    <xf numFmtId="169" fontId="53" fillId="0" borderId="138" xfId="0" applyNumberFormat="1" applyFont="1" applyBorder="1" applyAlignment="1">
      <alignment horizontal="center"/>
    </xf>
    <xf numFmtId="3" fontId="53" fillId="0" borderId="147" xfId="0" applyNumberFormat="1" applyFont="1" applyBorder="1" applyAlignment="1">
      <alignment horizontal="center"/>
    </xf>
    <xf numFmtId="3" fontId="53" fillId="0" borderId="148" xfId="0" applyNumberFormat="1" applyFont="1" applyBorder="1" applyAlignment="1">
      <alignment horizontal="center"/>
    </xf>
    <xf numFmtId="169" fontId="53" fillId="0" borderId="149" xfId="0" applyNumberFormat="1" applyFont="1" applyBorder="1" applyAlignment="1">
      <alignment horizontal="center"/>
    </xf>
    <xf numFmtId="168" fontId="53" fillId="0" borderId="147" xfId="0" applyNumberFormat="1" applyFont="1" applyBorder="1" applyAlignment="1">
      <alignment horizontal="center"/>
    </xf>
    <xf numFmtId="4" fontId="53" fillId="0" borderId="148" xfId="0" applyNumberFormat="1" applyFont="1" applyBorder="1" applyAlignment="1">
      <alignment horizontal="center"/>
    </xf>
    <xf numFmtId="168" fontId="53" fillId="0" borderId="149" xfId="0" applyNumberFormat="1" applyFont="1" applyBorder="1" applyAlignment="1">
      <alignment horizontal="center"/>
    </xf>
    <xf numFmtId="4" fontId="53" fillId="0" borderId="147" xfId="0" applyNumberFormat="1" applyFont="1" applyBorder="1" applyAlignment="1">
      <alignment horizontal="center"/>
    </xf>
    <xf numFmtId="4" fontId="53" fillId="0" borderId="150" xfId="0" applyNumberFormat="1" applyFont="1" applyBorder="1" applyAlignment="1">
      <alignment horizontal="center"/>
    </xf>
    <xf numFmtId="168" fontId="53" fillId="0" borderId="150" xfId="0" applyNumberFormat="1" applyFont="1" applyBorder="1" applyAlignment="1">
      <alignment horizontal="center"/>
    </xf>
    <xf numFmtId="4" fontId="53" fillId="0" borderId="149" xfId="0" applyNumberFormat="1" applyFont="1" applyBorder="1" applyAlignment="1">
      <alignment horizontal="center"/>
    </xf>
    <xf numFmtId="3" fontId="53" fillId="0" borderId="150" xfId="0" applyNumberFormat="1" applyFont="1" applyBorder="1" applyAlignment="1">
      <alignment horizontal="center"/>
    </xf>
    <xf numFmtId="3" fontId="53" fillId="0" borderId="151" xfId="0" applyNumberFormat="1" applyFont="1" applyBorder="1" applyAlignment="1">
      <alignment horizontal="center"/>
    </xf>
    <xf numFmtId="3" fontId="53" fillId="0" borderId="149" xfId="0" applyNumberFormat="1" applyFont="1" applyBorder="1" applyAlignment="1">
      <alignment horizontal="center"/>
    </xf>
    <xf numFmtId="3" fontId="53" fillId="0" borderId="152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" fontId="0" fillId="0" borderId="34" xfId="0" applyNumberFormat="1" applyBorder="1" applyAlignment="1" applyProtection="1">
      <alignment horizontal="center"/>
      <protection locked="0"/>
    </xf>
    <xf numFmtId="4" fontId="0" fillId="0" borderId="42" xfId="0" applyNumberFormat="1" applyBorder="1" applyAlignment="1" applyProtection="1">
      <alignment horizontal="center"/>
      <protection locked="0"/>
    </xf>
    <xf numFmtId="169" fontId="0" fillId="6" borderId="3" xfId="0" applyNumberFormat="1" applyFill="1" applyBorder="1" applyAlignment="1">
      <alignment horizontal="center"/>
    </xf>
    <xf numFmtId="168" fontId="12" fillId="0" borderId="112" xfId="0" applyNumberFormat="1" applyFont="1" applyBorder="1" applyAlignment="1" applyProtection="1">
      <alignment horizontal="center"/>
      <protection locked="0"/>
    </xf>
    <xf numFmtId="168" fontId="12" fillId="0" borderId="113" xfId="0" applyNumberFormat="1" applyFont="1" applyBorder="1" applyAlignment="1" applyProtection="1">
      <alignment horizontal="center"/>
      <protection locked="0"/>
    </xf>
    <xf numFmtId="168" fontId="12" fillId="0" borderId="114" xfId="0" applyNumberFormat="1" applyFont="1" applyBorder="1" applyAlignment="1" applyProtection="1">
      <alignment horizontal="center"/>
      <protection locked="0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0" borderId="73" xfId="0" applyNumberFormat="1" applyFont="1" applyBorder="1" applyAlignment="1" applyProtection="1">
      <alignment horizontal="center"/>
      <protection locked="0"/>
    </xf>
    <xf numFmtId="0" fontId="1" fillId="0" borderId="10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0" fontId="1" fillId="0" borderId="100" xfId="0" applyFont="1" applyBorder="1" applyProtection="1">
      <protection locked="0"/>
    </xf>
    <xf numFmtId="1" fontId="12" fillId="2" borderId="67" xfId="0" applyNumberFormat="1" applyFont="1" applyFill="1" applyBorder="1" applyAlignment="1" applyProtection="1">
      <alignment horizontal="center"/>
      <protection locked="0"/>
    </xf>
    <xf numFmtId="0" fontId="1" fillId="0" borderId="46" xfId="0" applyFont="1" applyBorder="1" applyProtection="1">
      <protection locked="0"/>
    </xf>
    <xf numFmtId="0" fontId="1" fillId="0" borderId="51" xfId="0" applyFont="1" applyBorder="1" applyProtection="1">
      <protection locked="0"/>
    </xf>
    <xf numFmtId="0" fontId="1" fillId="0" borderId="68" xfId="0" applyFont="1" applyBorder="1" applyProtection="1">
      <protection locked="0"/>
    </xf>
    <xf numFmtId="0" fontId="1" fillId="0" borderId="28" xfId="0" applyFont="1" applyBorder="1" applyProtection="1"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78" xfId="0" applyFont="1" applyBorder="1" applyProtection="1">
      <protection locked="0"/>
    </xf>
    <xf numFmtId="0" fontId="1" fillId="0" borderId="47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1" fillId="0" borderId="67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center"/>
      <protection locked="0"/>
    </xf>
    <xf numFmtId="0" fontId="1" fillId="0" borderId="78" xfId="0" applyFont="1" applyBorder="1" applyAlignment="1" applyProtection="1">
      <alignment horizontal="center"/>
      <protection locked="0"/>
    </xf>
    <xf numFmtId="4" fontId="0" fillId="0" borderId="0" xfId="0" applyNumberFormat="1" applyAlignment="1" applyProtection="1">
      <alignment horizontal="center"/>
      <protection locked="0"/>
    </xf>
    <xf numFmtId="168" fontId="38" fillId="0" borderId="67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166" fontId="12" fillId="0" borderId="46" xfId="0" applyNumberFormat="1" applyFont="1" applyBorder="1" applyAlignment="1" applyProtection="1">
      <alignment horizontal="center"/>
      <protection locked="0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3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2" fontId="12" fillId="0" borderId="47" xfId="0" applyNumberFormat="1" applyFont="1" applyBorder="1" applyAlignment="1" applyProtection="1">
      <alignment horizontal="center"/>
      <protection locked="0"/>
    </xf>
    <xf numFmtId="2" fontId="12" fillId="0" borderId="154" xfId="0" applyNumberFormat="1" applyFont="1" applyBorder="1" applyAlignment="1" applyProtection="1">
      <alignment horizontal="center"/>
      <protection locked="0"/>
    </xf>
    <xf numFmtId="0" fontId="12" fillId="0" borderId="67" xfId="0" applyFont="1" applyBorder="1" applyAlignment="1" applyProtection="1">
      <alignment horizontal="center"/>
      <protection locked="0"/>
    </xf>
    <xf numFmtId="0" fontId="12" fillId="0" borderId="46" xfId="0" applyFont="1" applyBorder="1" applyProtection="1">
      <protection locked="0"/>
    </xf>
    <xf numFmtId="0" fontId="12" fillId="0" borderId="68" xfId="0" applyFont="1" applyBorder="1" applyAlignment="1" applyProtection="1">
      <alignment horizontal="center"/>
      <protection locked="0"/>
    </xf>
    <xf numFmtId="0" fontId="12" fillId="0" borderId="68" xfId="0" applyFont="1" applyBorder="1" applyProtection="1">
      <protection locked="0"/>
    </xf>
    <xf numFmtId="0" fontId="12" fillId="0" borderId="78" xfId="0" applyFont="1" applyBorder="1" applyProtection="1">
      <protection locked="0"/>
    </xf>
    <xf numFmtId="0" fontId="12" fillId="0" borderId="47" xfId="0" applyFont="1" applyBorder="1" applyProtection="1">
      <protection locked="0"/>
    </xf>
    <xf numFmtId="0" fontId="52" fillId="0" borderId="46" xfId="0" applyFont="1" applyBorder="1" applyAlignment="1">
      <alignment horizontal="center"/>
    </xf>
    <xf numFmtId="0" fontId="1" fillId="0" borderId="153" xfId="0" applyFont="1" applyBorder="1" applyProtection="1">
      <protection locked="0"/>
    </xf>
    <xf numFmtId="0" fontId="1" fillId="0" borderId="72" xfId="0" applyFont="1" applyBorder="1" applyProtection="1">
      <protection locked="0"/>
    </xf>
    <xf numFmtId="0" fontId="1" fillId="0" borderId="72" xfId="0" applyFont="1" applyBorder="1" applyAlignment="1" applyProtection="1">
      <alignment horizontal="center"/>
      <protection locked="0"/>
    </xf>
    <xf numFmtId="0" fontId="1" fillId="0" borderId="154" xfId="0" applyFont="1" applyBorder="1" applyProtection="1">
      <protection locked="0"/>
    </xf>
    <xf numFmtId="3" fontId="12" fillId="0" borderId="155" xfId="0" applyNumberFormat="1" applyFont="1" applyBorder="1" applyAlignment="1" applyProtection="1">
      <alignment horizontal="center"/>
      <protection locked="0"/>
    </xf>
    <xf numFmtId="3" fontId="12" fillId="0" borderId="156" xfId="0" applyNumberFormat="1" applyFont="1" applyBorder="1" applyAlignment="1" applyProtection="1">
      <alignment horizontal="center"/>
      <protection locked="0"/>
    </xf>
    <xf numFmtId="3" fontId="12" fillId="0" borderId="157" xfId="0" applyNumberFormat="1" applyFont="1" applyBorder="1" applyAlignment="1" applyProtection="1">
      <alignment horizontal="center"/>
      <protection locked="0"/>
    </xf>
    <xf numFmtId="0" fontId="36" fillId="6" borderId="59" xfId="0" applyFont="1" applyFill="1" applyBorder="1" applyAlignment="1" applyProtection="1">
      <alignment horizontal="center"/>
      <protection locked="0"/>
    </xf>
    <xf numFmtId="4" fontId="12" fillId="6" borderId="158" xfId="0" applyNumberFormat="1" applyFont="1" applyFill="1" applyBorder="1" applyAlignment="1" applyProtection="1">
      <alignment horizontal="center"/>
      <protection locked="0"/>
    </xf>
    <xf numFmtId="3" fontId="12" fillId="6" borderId="159" xfId="0" applyNumberFormat="1" applyFont="1" applyFill="1" applyBorder="1" applyAlignment="1" applyProtection="1">
      <alignment horizontal="center"/>
      <protection locked="0"/>
    </xf>
    <xf numFmtId="2" fontId="12" fillId="6" borderId="160" xfId="0" applyNumberFormat="1" applyFont="1" applyFill="1" applyBorder="1" applyAlignment="1" applyProtection="1">
      <alignment horizontal="center"/>
      <protection locked="0"/>
    </xf>
    <xf numFmtId="2" fontId="12" fillId="6" borderId="159" xfId="0" applyNumberFormat="1" applyFont="1" applyFill="1" applyBorder="1" applyAlignment="1" applyProtection="1">
      <alignment horizontal="center"/>
      <protection locked="0"/>
    </xf>
    <xf numFmtId="2" fontId="12" fillId="6" borderId="161" xfId="0" applyNumberFormat="1" applyFont="1" applyFill="1" applyBorder="1" applyAlignment="1" applyProtection="1">
      <alignment horizontal="center"/>
      <protection locked="0"/>
    </xf>
    <xf numFmtId="3" fontId="12" fillId="6" borderId="158" xfId="0" applyNumberFormat="1" applyFont="1" applyFill="1" applyBorder="1" applyAlignment="1" applyProtection="1">
      <alignment horizontal="center"/>
      <protection locked="0"/>
    </xf>
    <xf numFmtId="168" fontId="12" fillId="6" borderId="158" xfId="0" applyNumberFormat="1" applyFont="1" applyFill="1" applyBorder="1" applyAlignment="1" applyProtection="1">
      <alignment horizontal="center"/>
      <protection locked="0"/>
    </xf>
    <xf numFmtId="3" fontId="12" fillId="6" borderId="161" xfId="0" applyNumberFormat="1" applyFont="1" applyFill="1" applyBorder="1" applyAlignment="1" applyProtection="1">
      <alignment horizontal="center"/>
      <protection locked="0"/>
    </xf>
    <xf numFmtId="0" fontId="1" fillId="0" borderId="67" xfId="0" applyFont="1" applyBorder="1" applyProtection="1"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166" fontId="9" fillId="0" borderId="47" xfId="0" applyNumberFormat="1" applyFont="1" applyBorder="1" applyProtection="1"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168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0" fontId="55" fillId="0" borderId="0" xfId="0" applyFont="1"/>
    <xf numFmtId="0" fontId="17" fillId="18" borderId="56" xfId="0" applyFont="1" applyFill="1" applyBorder="1" applyAlignment="1">
      <alignment horizontal="center" vertical="center"/>
    </xf>
    <xf numFmtId="0" fontId="17" fillId="18" borderId="85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3" fillId="6" borderId="57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4" fillId="20" borderId="116" xfId="0" applyFont="1" applyFill="1" applyBorder="1" applyAlignment="1">
      <alignment horizontal="center" vertical="center"/>
    </xf>
    <xf numFmtId="0" fontId="54" fillId="20" borderId="124" xfId="0" applyFont="1" applyFill="1" applyBorder="1" applyAlignment="1">
      <alignment horizontal="center" vertical="center"/>
    </xf>
    <xf numFmtId="0" fontId="16" fillId="19" borderId="116" xfId="0" applyFont="1" applyFill="1" applyBorder="1" applyAlignment="1">
      <alignment horizontal="center" vertical="center"/>
    </xf>
    <xf numFmtId="0" fontId="16" fillId="19" borderId="115" xfId="0" applyFont="1" applyFill="1" applyBorder="1" applyAlignment="1">
      <alignment horizontal="center" vertical="center"/>
    </xf>
    <xf numFmtId="0" fontId="16" fillId="19" borderId="117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16" fillId="19" borderId="120" xfId="0" applyFont="1" applyFill="1" applyBorder="1" applyAlignment="1">
      <alignment horizontal="center" vertical="center"/>
    </xf>
    <xf numFmtId="0" fontId="54" fillId="20" borderId="128" xfId="0" applyFont="1" applyFill="1" applyBorder="1" applyAlignment="1">
      <alignment horizontal="center" vertical="center" wrapText="1"/>
    </xf>
    <xf numFmtId="0" fontId="1" fillId="0" borderId="115" xfId="0" applyFont="1" applyBorder="1"/>
    <xf numFmtId="0" fontId="1" fillId="0" borderId="117" xfId="0" applyFont="1" applyBorder="1"/>
    <xf numFmtId="0" fontId="54" fillId="20" borderId="116" xfId="0" applyFont="1" applyFill="1" applyBorder="1" applyAlignment="1">
      <alignment horizontal="center" vertical="center" wrapText="1"/>
    </xf>
    <xf numFmtId="0" fontId="54" fillId="20" borderId="124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" fillId="0" borderId="124" xfId="0" applyFont="1" applyBorder="1"/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8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0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Coure'!$A$7:$A$19</c:f>
              <c:numCache>
                <c:formatCode>m/d/yyyy</c:formatCode>
                <c:ptCount val="13"/>
                <c:pt idx="0">
                  <c:v>42564</c:v>
                </c:pt>
                <c:pt idx="1">
                  <c:v>42892</c:v>
                </c:pt>
                <c:pt idx="2">
                  <c:v>43096</c:v>
                </c:pt>
                <c:pt idx="3">
                  <c:v>43636</c:v>
                </c:pt>
                <c:pt idx="4">
                  <c:v>44596</c:v>
                </c:pt>
                <c:pt idx="5">
                  <c:v>44657</c:v>
                </c:pt>
                <c:pt idx="6">
                  <c:v>44763</c:v>
                </c:pt>
                <c:pt idx="7">
                  <c:v>44775</c:v>
                </c:pt>
                <c:pt idx="8">
                  <c:v>44797</c:v>
                </c:pt>
                <c:pt idx="9">
                  <c:v>45276</c:v>
                </c:pt>
                <c:pt idx="10">
                  <c:v>45070</c:v>
                </c:pt>
                <c:pt idx="11">
                  <c:v>45352</c:v>
                </c:pt>
                <c:pt idx="12">
                  <c:v>45393</c:v>
                </c:pt>
              </c:numCache>
            </c:numRef>
          </c:cat>
          <c:val>
            <c:numRef>
              <c:f>'T6. Analítiques Coure'!$B$7:$B$19</c:f>
              <c:numCache>
                <c:formatCode>General</c:formatCode>
                <c:ptCount val="13"/>
                <c:pt idx="0">
                  <c:v>692.7</c:v>
                </c:pt>
                <c:pt idx="1">
                  <c:v>470</c:v>
                </c:pt>
                <c:pt idx="2">
                  <c:v>485</c:v>
                </c:pt>
                <c:pt idx="3">
                  <c:v>645</c:v>
                </c:pt>
                <c:pt idx="4">
                  <c:v>363</c:v>
                </c:pt>
                <c:pt idx="5">
                  <c:v>260</c:v>
                </c:pt>
                <c:pt idx="6">
                  <c:v>2000</c:v>
                </c:pt>
                <c:pt idx="7">
                  <c:v>500</c:v>
                </c:pt>
                <c:pt idx="8">
                  <c:v>500</c:v>
                </c:pt>
                <c:pt idx="9">
                  <c:v>250</c:v>
                </c:pt>
                <c:pt idx="10">
                  <c:v>240</c:v>
                </c:pt>
                <c:pt idx="11">
                  <c:v>496</c:v>
                </c:pt>
                <c:pt idx="12">
                  <c:v>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E31" sqref="E3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">
        <v>239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87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53</v>
      </c>
      <c r="B9" s="219">
        <v>1</v>
      </c>
      <c r="C9" s="156">
        <v>20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295"/>
      <c r="AW9" s="456"/>
      <c r="AX9" s="161"/>
      <c r="AY9" s="298"/>
      <c r="AZ9" s="323"/>
      <c r="BA9" s="324"/>
      <c r="BB9" s="451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611">
        <v>0.2</v>
      </c>
      <c r="BR9" s="426"/>
      <c r="BS9" s="427"/>
      <c r="BT9" s="427"/>
      <c r="BU9" s="428"/>
    </row>
    <row r="10" spans="1:264" s="41" customFormat="1" ht="24.95" customHeight="1" x14ac:dyDescent="0.25">
      <c r="A10" s="220" t="s">
        <v>47</v>
      </c>
      <c r="B10" s="221">
        <v>2</v>
      </c>
      <c r="C10" s="162">
        <v>16</v>
      </c>
      <c r="D10" s="162"/>
      <c r="E10" s="157">
        <v>7.29</v>
      </c>
      <c r="F10" s="157">
        <v>7.17</v>
      </c>
      <c r="G10" s="156">
        <v>1629</v>
      </c>
      <c r="H10" s="156">
        <v>1484</v>
      </c>
      <c r="I10" s="284">
        <v>308</v>
      </c>
      <c r="J10" s="284">
        <v>65</v>
      </c>
      <c r="K10" s="418">
        <f t="shared" si="0"/>
        <v>78.896103896103895</v>
      </c>
      <c r="L10" s="284">
        <v>466</v>
      </c>
      <c r="M10" s="284">
        <v>55</v>
      </c>
      <c r="N10" s="418">
        <f t="shared" si="1"/>
        <v>88.19742489270385</v>
      </c>
      <c r="O10" s="284">
        <v>931</v>
      </c>
      <c r="P10" s="284">
        <v>148</v>
      </c>
      <c r="Q10" s="418">
        <f t="shared" si="2"/>
        <v>84.103114930182599</v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 t="s">
        <v>276</v>
      </c>
      <c r="AI10" s="156" t="s">
        <v>277</v>
      </c>
      <c r="AJ10" s="156" t="s">
        <v>278</v>
      </c>
      <c r="AK10" s="156" t="s">
        <v>278</v>
      </c>
      <c r="AL10" s="312"/>
      <c r="AM10" s="234"/>
      <c r="AN10" s="234"/>
      <c r="AO10" s="162"/>
      <c r="AP10" s="315"/>
      <c r="AQ10" s="452"/>
      <c r="AR10" s="452"/>
      <c r="AS10" s="317"/>
      <c r="AT10" s="164"/>
      <c r="AU10" s="165"/>
      <c r="AV10" s="190"/>
      <c r="AW10" s="452"/>
      <c r="AX10" s="166"/>
      <c r="AY10" s="300"/>
      <c r="AZ10" s="325"/>
      <c r="BA10" s="326"/>
      <c r="BB10" s="453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612">
        <v>0.2</v>
      </c>
      <c r="BR10" s="426"/>
      <c r="BS10" s="427"/>
      <c r="BT10" s="427"/>
      <c r="BU10" s="428"/>
    </row>
    <row r="11" spans="1:264" s="41" customFormat="1" ht="24.95" customHeight="1" x14ac:dyDescent="0.25">
      <c r="A11" s="220" t="s">
        <v>48</v>
      </c>
      <c r="B11" s="221">
        <v>3</v>
      </c>
      <c r="C11" s="162">
        <v>20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52"/>
      <c r="AR11" s="452"/>
      <c r="AS11" s="317"/>
      <c r="AT11" s="164"/>
      <c r="AU11" s="165"/>
      <c r="AV11" s="190"/>
      <c r="AW11" s="452"/>
      <c r="AX11" s="166"/>
      <c r="AY11" s="300"/>
      <c r="AZ11" s="325"/>
      <c r="BA11" s="326"/>
      <c r="BB11" s="453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612">
        <v>0.2</v>
      </c>
      <c r="BR11" s="426"/>
      <c r="BS11" s="427"/>
      <c r="BT11" s="427"/>
      <c r="BU11" s="428"/>
    </row>
    <row r="12" spans="1:264" s="41" customFormat="1" ht="24.95" customHeight="1" x14ac:dyDescent="0.25">
      <c r="A12" s="220" t="s">
        <v>49</v>
      </c>
      <c r="B12" s="221">
        <v>4</v>
      </c>
      <c r="C12" s="162">
        <v>20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317"/>
      <c r="AT12" s="164"/>
      <c r="AU12" s="165"/>
      <c r="AV12" s="190"/>
      <c r="AW12" s="452"/>
      <c r="AX12" s="166"/>
      <c r="AY12" s="300"/>
      <c r="AZ12" s="325"/>
      <c r="BA12" s="326"/>
      <c r="BB12" s="453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612">
        <v>0.2</v>
      </c>
      <c r="BR12" s="426"/>
      <c r="BS12" s="427"/>
      <c r="BT12" s="427"/>
      <c r="BU12" s="428"/>
    </row>
    <row r="13" spans="1:264" s="41" customFormat="1" ht="24.95" customHeight="1" x14ac:dyDescent="0.25">
      <c r="A13" s="220" t="s">
        <v>50</v>
      </c>
      <c r="B13" s="221">
        <v>5</v>
      </c>
      <c r="C13" s="162">
        <v>19</v>
      </c>
      <c r="D13" s="162"/>
      <c r="E13" s="157">
        <v>7.3</v>
      </c>
      <c r="F13" s="157">
        <v>7.16</v>
      </c>
      <c r="G13" s="156">
        <v>1701</v>
      </c>
      <c r="H13" s="156">
        <v>1513</v>
      </c>
      <c r="I13" s="284">
        <v>268</v>
      </c>
      <c r="J13" s="284">
        <v>59</v>
      </c>
      <c r="K13" s="418">
        <f t="shared" si="0"/>
        <v>77.985074626865668</v>
      </c>
      <c r="L13" s="284">
        <v>344</v>
      </c>
      <c r="M13" s="284">
        <v>56</v>
      </c>
      <c r="N13" s="418">
        <f t="shared" si="1"/>
        <v>83.720930232558146</v>
      </c>
      <c r="O13" s="284">
        <v>687</v>
      </c>
      <c r="P13" s="284">
        <v>151</v>
      </c>
      <c r="Q13" s="418">
        <f t="shared" si="2"/>
        <v>78.020378457059678</v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 t="s">
        <v>276</v>
      </c>
      <c r="AI13" s="156" t="s">
        <v>277</v>
      </c>
      <c r="AJ13" s="156" t="s">
        <v>278</v>
      </c>
      <c r="AK13" s="156" t="s">
        <v>278</v>
      </c>
      <c r="AL13" s="312"/>
      <c r="AM13" s="234"/>
      <c r="AN13" s="234"/>
      <c r="AO13" s="162"/>
      <c r="AP13" s="315"/>
      <c r="AQ13" s="452"/>
      <c r="AR13" s="452"/>
      <c r="AS13" s="317"/>
      <c r="AT13" s="164"/>
      <c r="AU13" s="165"/>
      <c r="AV13" s="190"/>
      <c r="AW13" s="452"/>
      <c r="AX13" s="166"/>
      <c r="AY13" s="300"/>
      <c r="AZ13" s="325"/>
      <c r="BA13" s="326"/>
      <c r="BB13" s="427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612">
        <v>0.2</v>
      </c>
      <c r="BR13" s="426"/>
      <c r="BS13" s="427"/>
      <c r="BT13" s="427"/>
      <c r="BU13" s="428"/>
    </row>
    <row r="14" spans="1:264" s="41" customFormat="1" ht="24.95" customHeight="1" x14ac:dyDescent="0.25">
      <c r="A14" s="220" t="s">
        <v>51</v>
      </c>
      <c r="B14" s="221">
        <v>6</v>
      </c>
      <c r="C14" s="162">
        <v>16</v>
      </c>
      <c r="D14" s="162"/>
      <c r="E14" s="157"/>
      <c r="F14" s="157"/>
      <c r="G14" s="156"/>
      <c r="H14" s="156"/>
      <c r="I14" s="284"/>
      <c r="J14" s="284"/>
      <c r="K14" s="418" t="str">
        <f t="shared" si="0"/>
        <v/>
      </c>
      <c r="L14" s="284"/>
      <c r="M14" s="284"/>
      <c r="N14" s="418" t="str">
        <f t="shared" si="1"/>
        <v/>
      </c>
      <c r="O14" s="284"/>
      <c r="P14" s="284"/>
      <c r="Q14" s="41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52"/>
      <c r="AR14" s="452"/>
      <c r="AS14" s="317"/>
      <c r="AT14" s="164"/>
      <c r="AU14" s="165"/>
      <c r="AV14" s="190"/>
      <c r="AW14" s="452"/>
      <c r="AX14" s="166"/>
      <c r="AY14" s="301"/>
      <c r="AZ14" s="325"/>
      <c r="BA14" s="326"/>
      <c r="BB14" s="453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612">
        <v>0.33</v>
      </c>
      <c r="BR14" s="426"/>
      <c r="BS14" s="427"/>
      <c r="BT14" s="427"/>
      <c r="BU14" s="428"/>
    </row>
    <row r="15" spans="1:264" s="41" customFormat="1" ht="24.95" customHeight="1" x14ac:dyDescent="0.25">
      <c r="A15" s="220" t="s">
        <v>52</v>
      </c>
      <c r="B15" s="221">
        <v>7</v>
      </c>
      <c r="C15" s="162">
        <v>17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52"/>
      <c r="AR15" s="452"/>
      <c r="AS15" s="317"/>
      <c r="AT15" s="164"/>
      <c r="AU15" s="165"/>
      <c r="AV15" s="190"/>
      <c r="AW15" s="452"/>
      <c r="AX15" s="166"/>
      <c r="AY15" s="300"/>
      <c r="AZ15" s="325"/>
      <c r="BA15" s="326"/>
      <c r="BB15" s="453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612">
        <v>0.33</v>
      </c>
      <c r="BR15" s="426"/>
      <c r="BS15" s="427"/>
      <c r="BT15" s="427"/>
      <c r="BU15" s="428"/>
    </row>
    <row r="16" spans="1:264" s="41" customFormat="1" ht="24.95" customHeight="1" x14ac:dyDescent="0.25">
      <c r="A16" s="220" t="s">
        <v>53</v>
      </c>
      <c r="B16" s="221">
        <v>8</v>
      </c>
      <c r="C16" s="162">
        <v>10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52"/>
      <c r="AR16" s="452"/>
      <c r="AS16" s="317"/>
      <c r="AT16" s="164"/>
      <c r="AU16" s="165"/>
      <c r="AV16" s="190"/>
      <c r="AW16" s="452"/>
      <c r="AX16" s="166"/>
      <c r="AY16" s="300"/>
      <c r="AZ16" s="325"/>
      <c r="BA16" s="326"/>
      <c r="BB16" s="453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612">
        <v>0.33</v>
      </c>
      <c r="BR16" s="426"/>
      <c r="BS16" s="427"/>
      <c r="BT16" s="427"/>
      <c r="BU16" s="428"/>
    </row>
    <row r="17" spans="1:73" s="41" customFormat="1" ht="24.95" customHeight="1" x14ac:dyDescent="0.25">
      <c r="A17" s="220" t="s">
        <v>47</v>
      </c>
      <c r="B17" s="221">
        <v>9</v>
      </c>
      <c r="C17" s="162">
        <v>17</v>
      </c>
      <c r="D17" s="162"/>
      <c r="E17" s="157">
        <v>7.31</v>
      </c>
      <c r="F17" s="157">
        <v>7.18</v>
      </c>
      <c r="G17" s="156">
        <v>1790</v>
      </c>
      <c r="H17" s="156">
        <v>1559</v>
      </c>
      <c r="I17" s="284">
        <v>228</v>
      </c>
      <c r="J17" s="284">
        <v>50</v>
      </c>
      <c r="K17" s="418">
        <f t="shared" si="0"/>
        <v>78.070175438596493</v>
      </c>
      <c r="L17" s="284">
        <v>386</v>
      </c>
      <c r="M17" s="284">
        <v>56</v>
      </c>
      <c r="N17" s="418">
        <f t="shared" si="1"/>
        <v>85.492227979274617</v>
      </c>
      <c r="O17" s="284">
        <v>771</v>
      </c>
      <c r="P17" s="284">
        <v>150</v>
      </c>
      <c r="Q17" s="418">
        <f t="shared" si="2"/>
        <v>80.54474708171206</v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 t="s">
        <v>276</v>
      </c>
      <c r="AI17" s="156" t="s">
        <v>277</v>
      </c>
      <c r="AJ17" s="156" t="s">
        <v>278</v>
      </c>
      <c r="AK17" s="156" t="s">
        <v>278</v>
      </c>
      <c r="AL17" s="312"/>
      <c r="AM17" s="234"/>
      <c r="AN17" s="234"/>
      <c r="AO17" s="162"/>
      <c r="AP17" s="315"/>
      <c r="AQ17" s="452"/>
      <c r="AR17" s="452"/>
      <c r="AS17" s="317"/>
      <c r="AT17" s="164"/>
      <c r="AU17" s="165"/>
      <c r="AV17" s="190"/>
      <c r="AW17" s="452"/>
      <c r="AX17" s="166"/>
      <c r="AY17" s="300"/>
      <c r="AZ17" s="325"/>
      <c r="BA17" s="326"/>
      <c r="BB17" s="453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612">
        <v>0.33</v>
      </c>
      <c r="BR17" s="426"/>
      <c r="BS17" s="427"/>
      <c r="BT17" s="427"/>
      <c r="BU17" s="428"/>
    </row>
    <row r="18" spans="1:73" s="41" customFormat="1" ht="24.95" customHeight="1" x14ac:dyDescent="0.25">
      <c r="A18" s="220" t="s">
        <v>48</v>
      </c>
      <c r="B18" s="221">
        <v>10</v>
      </c>
      <c r="C18" s="162">
        <v>17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317"/>
      <c r="AT18" s="164"/>
      <c r="AU18" s="165"/>
      <c r="AV18" s="190"/>
      <c r="AW18" s="452"/>
      <c r="AX18" s="166"/>
      <c r="AY18" s="300"/>
      <c r="AZ18" s="325"/>
      <c r="BA18" s="326"/>
      <c r="BB18" s="453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612">
        <v>0.33</v>
      </c>
      <c r="BR18" s="426"/>
      <c r="BS18" s="427"/>
      <c r="BT18" s="427"/>
      <c r="BU18" s="428"/>
    </row>
    <row r="19" spans="1:73" s="41" customFormat="1" ht="24.95" customHeight="1" x14ac:dyDescent="0.25">
      <c r="A19" s="220" t="s">
        <v>49</v>
      </c>
      <c r="B19" s="221">
        <v>11</v>
      </c>
      <c r="C19" s="162">
        <v>16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317"/>
      <c r="AT19" s="164"/>
      <c r="AU19" s="165"/>
      <c r="AV19" s="190"/>
      <c r="AW19" s="452"/>
      <c r="AX19" s="166"/>
      <c r="AY19" s="300"/>
      <c r="AZ19" s="325"/>
      <c r="BA19" s="326"/>
      <c r="BB19" s="453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612">
        <v>0.33</v>
      </c>
      <c r="BR19" s="426"/>
      <c r="BS19" s="427"/>
      <c r="BT19" s="427"/>
      <c r="BU19" s="428"/>
    </row>
    <row r="20" spans="1:73" s="41" customFormat="1" ht="24.95" customHeight="1" x14ac:dyDescent="0.25">
      <c r="A20" s="220" t="s">
        <v>50</v>
      </c>
      <c r="B20" s="221">
        <v>12</v>
      </c>
      <c r="C20" s="162">
        <v>15</v>
      </c>
      <c r="D20" s="162"/>
      <c r="E20" s="157">
        <v>7.16</v>
      </c>
      <c r="F20" s="157">
        <v>7.1</v>
      </c>
      <c r="G20" s="156">
        <v>1624</v>
      </c>
      <c r="H20" s="156">
        <v>1502</v>
      </c>
      <c r="I20" s="284">
        <v>294</v>
      </c>
      <c r="J20" s="284">
        <v>42</v>
      </c>
      <c r="K20" s="418">
        <f t="shared" si="0"/>
        <v>85.714285714285708</v>
      </c>
      <c r="L20" s="284">
        <v>377</v>
      </c>
      <c r="M20" s="284">
        <v>53</v>
      </c>
      <c r="N20" s="418">
        <f t="shared" si="1"/>
        <v>85.941644562334218</v>
      </c>
      <c r="O20" s="284">
        <v>754</v>
      </c>
      <c r="P20" s="284">
        <v>144</v>
      </c>
      <c r="Q20" s="418">
        <f t="shared" si="2"/>
        <v>80.901856763925721</v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 t="s">
        <v>276</v>
      </c>
      <c r="AI20" s="156" t="s">
        <v>277</v>
      </c>
      <c r="AJ20" s="156" t="s">
        <v>278</v>
      </c>
      <c r="AK20" s="156" t="s">
        <v>278</v>
      </c>
      <c r="AL20" s="312"/>
      <c r="AM20" s="234"/>
      <c r="AN20" s="234"/>
      <c r="AO20" s="162"/>
      <c r="AP20" s="315"/>
      <c r="AQ20" s="452"/>
      <c r="AR20" s="452"/>
      <c r="AS20" s="317"/>
      <c r="AT20" s="164"/>
      <c r="AU20" s="165"/>
      <c r="AV20" s="190"/>
      <c r="AW20" s="452"/>
      <c r="AX20" s="166"/>
      <c r="AY20" s="300"/>
      <c r="AZ20" s="325"/>
      <c r="BA20" s="326"/>
      <c r="BB20" s="453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612">
        <v>0.33</v>
      </c>
      <c r="BR20" s="426"/>
      <c r="BS20" s="427"/>
      <c r="BT20" s="427"/>
      <c r="BU20" s="428"/>
    </row>
    <row r="21" spans="1:73" s="41" customFormat="1" ht="24.95" customHeight="1" x14ac:dyDescent="0.25">
      <c r="A21" s="220" t="s">
        <v>51</v>
      </c>
      <c r="B21" s="221">
        <v>13</v>
      </c>
      <c r="C21" s="162">
        <v>15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52"/>
      <c r="AR21" s="452"/>
      <c r="AS21" s="317"/>
      <c r="AT21" s="164"/>
      <c r="AU21" s="165"/>
      <c r="AV21" s="190"/>
      <c r="AW21" s="452"/>
      <c r="AX21" s="166"/>
      <c r="AY21" s="300"/>
      <c r="AZ21" s="325"/>
      <c r="BA21" s="326"/>
      <c r="BB21" s="453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612">
        <v>0.33</v>
      </c>
      <c r="BR21" s="426"/>
      <c r="BS21" s="427"/>
      <c r="BT21" s="427"/>
      <c r="BU21" s="428"/>
    </row>
    <row r="22" spans="1:73" s="41" customFormat="1" ht="24.95" customHeight="1" x14ac:dyDescent="0.25">
      <c r="A22" s="220" t="s">
        <v>52</v>
      </c>
      <c r="B22" s="221">
        <v>14</v>
      </c>
      <c r="C22" s="162">
        <v>15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52"/>
      <c r="AR22" s="452"/>
      <c r="AS22" s="317"/>
      <c r="AT22" s="164"/>
      <c r="AU22" s="165"/>
      <c r="AV22" s="190"/>
      <c r="AW22" s="452"/>
      <c r="AX22" s="166"/>
      <c r="AY22" s="300"/>
      <c r="AZ22" s="325"/>
      <c r="BA22" s="326"/>
      <c r="BB22" s="453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612">
        <v>0.33</v>
      </c>
      <c r="BR22" s="426"/>
      <c r="BS22" s="427"/>
      <c r="BT22" s="427"/>
      <c r="BU22" s="428"/>
    </row>
    <row r="23" spans="1:73" s="41" customFormat="1" ht="24.95" customHeight="1" x14ac:dyDescent="0.25">
      <c r="A23" s="220" t="s">
        <v>53</v>
      </c>
      <c r="B23" s="221">
        <v>15</v>
      </c>
      <c r="C23" s="162">
        <v>10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317"/>
      <c r="AT23" s="164"/>
      <c r="AU23" s="165"/>
      <c r="AV23" s="190"/>
      <c r="AW23" s="452"/>
      <c r="AX23" s="166"/>
      <c r="AY23" s="300"/>
      <c r="AZ23" s="325"/>
      <c r="BA23" s="326"/>
      <c r="BB23" s="453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612">
        <v>1</v>
      </c>
      <c r="BR23" s="426"/>
      <c r="BS23" s="427"/>
      <c r="BT23" s="427"/>
      <c r="BU23" s="428"/>
    </row>
    <row r="24" spans="1:73" s="41" customFormat="1" ht="24.95" customHeight="1" x14ac:dyDescent="0.25">
      <c r="A24" s="220" t="s">
        <v>47</v>
      </c>
      <c r="B24" s="221">
        <v>16</v>
      </c>
      <c r="C24" s="162">
        <v>27</v>
      </c>
      <c r="D24" s="162"/>
      <c r="E24" s="157">
        <v>6.98</v>
      </c>
      <c r="F24" s="157">
        <v>7.26</v>
      </c>
      <c r="G24" s="156">
        <v>1418</v>
      </c>
      <c r="H24" s="156">
        <v>1438</v>
      </c>
      <c r="I24" s="284">
        <v>348</v>
      </c>
      <c r="J24" s="284">
        <v>36</v>
      </c>
      <c r="K24" s="418">
        <f t="shared" si="0"/>
        <v>89.65517241379311</v>
      </c>
      <c r="L24" s="284">
        <v>451</v>
      </c>
      <c r="M24" s="284">
        <v>50</v>
      </c>
      <c r="N24" s="418">
        <f t="shared" si="1"/>
        <v>88.91352549889136</v>
      </c>
      <c r="O24" s="284">
        <v>902</v>
      </c>
      <c r="P24" s="284">
        <v>135</v>
      </c>
      <c r="Q24" s="418">
        <f t="shared" si="2"/>
        <v>85.033259423503324</v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 t="s">
        <v>276</v>
      </c>
      <c r="AI24" s="156" t="s">
        <v>277</v>
      </c>
      <c r="AJ24" s="156" t="s">
        <v>278</v>
      </c>
      <c r="AK24" s="156" t="s">
        <v>278</v>
      </c>
      <c r="AL24" s="312"/>
      <c r="AM24" s="234"/>
      <c r="AN24" s="234"/>
      <c r="AO24" s="162"/>
      <c r="AP24" s="315"/>
      <c r="AQ24" s="452"/>
      <c r="AR24" s="452"/>
      <c r="AS24" s="317"/>
      <c r="AT24" s="164"/>
      <c r="AU24" s="165"/>
      <c r="AV24" s="190"/>
      <c r="AW24" s="452"/>
      <c r="AX24" s="166"/>
      <c r="AY24" s="300"/>
      <c r="AZ24" s="325"/>
      <c r="BA24" s="326"/>
      <c r="BB24" s="453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612">
        <v>0.17</v>
      </c>
      <c r="BR24" s="426"/>
      <c r="BS24" s="427"/>
      <c r="BT24" s="427"/>
      <c r="BU24" s="428"/>
    </row>
    <row r="25" spans="1:73" s="41" customFormat="1" ht="24.95" customHeight="1" x14ac:dyDescent="0.25">
      <c r="A25" s="220" t="s">
        <v>48</v>
      </c>
      <c r="B25" s="221">
        <v>17</v>
      </c>
      <c r="C25" s="162">
        <v>27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52"/>
      <c r="AR25" s="452"/>
      <c r="AS25" s="317"/>
      <c r="AT25" s="164"/>
      <c r="AU25" s="165"/>
      <c r="AV25" s="190"/>
      <c r="AW25" s="452"/>
      <c r="AX25" s="166"/>
      <c r="AY25" s="300"/>
      <c r="AZ25" s="325"/>
      <c r="BA25" s="326"/>
      <c r="BB25" s="453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612">
        <v>0.17</v>
      </c>
      <c r="BR25" s="426"/>
      <c r="BS25" s="427"/>
      <c r="BT25" s="427"/>
      <c r="BU25" s="428"/>
    </row>
    <row r="26" spans="1:73" s="41" customFormat="1" ht="24.95" customHeight="1" x14ac:dyDescent="0.25">
      <c r="A26" s="220" t="s">
        <v>49</v>
      </c>
      <c r="B26" s="221">
        <v>18</v>
      </c>
      <c r="C26" s="162">
        <v>27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317"/>
      <c r="AT26" s="164"/>
      <c r="AU26" s="165"/>
      <c r="AV26" s="190"/>
      <c r="AW26" s="452"/>
      <c r="AX26" s="166"/>
      <c r="AY26" s="300"/>
      <c r="AZ26" s="325"/>
      <c r="BA26" s="326"/>
      <c r="BB26" s="453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612">
        <v>0.17</v>
      </c>
      <c r="BR26" s="426"/>
      <c r="BS26" s="427"/>
      <c r="BT26" s="427"/>
      <c r="BU26" s="428"/>
    </row>
    <row r="27" spans="1:73" s="41" customFormat="1" ht="24.95" customHeight="1" x14ac:dyDescent="0.25">
      <c r="A27" s="220" t="s">
        <v>50</v>
      </c>
      <c r="B27" s="221">
        <v>19</v>
      </c>
      <c r="C27" s="162">
        <v>27</v>
      </c>
      <c r="D27" s="162"/>
      <c r="E27" s="157">
        <v>7.34</v>
      </c>
      <c r="F27" s="157">
        <v>7.16</v>
      </c>
      <c r="G27" s="156">
        <v>1355</v>
      </c>
      <c r="H27" s="156">
        <v>1312</v>
      </c>
      <c r="I27" s="284">
        <v>304</v>
      </c>
      <c r="J27" s="284">
        <v>39</v>
      </c>
      <c r="K27" s="418">
        <f t="shared" si="0"/>
        <v>87.171052631578945</v>
      </c>
      <c r="L27" s="284">
        <v>390</v>
      </c>
      <c r="M27" s="284">
        <v>47</v>
      </c>
      <c r="N27" s="418">
        <f t="shared" si="1"/>
        <v>87.948717948717942</v>
      </c>
      <c r="O27" s="284">
        <v>779</v>
      </c>
      <c r="P27" s="284">
        <v>128</v>
      </c>
      <c r="Q27" s="418">
        <f t="shared" si="2"/>
        <v>83.568677792041086</v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 t="s">
        <v>276</v>
      </c>
      <c r="AI27" s="156" t="s">
        <v>277</v>
      </c>
      <c r="AJ27" s="156" t="s">
        <v>278</v>
      </c>
      <c r="AK27" s="156" t="s">
        <v>278</v>
      </c>
      <c r="AL27" s="312"/>
      <c r="AM27" s="234"/>
      <c r="AN27" s="234"/>
      <c r="AO27" s="162"/>
      <c r="AP27" s="315"/>
      <c r="AQ27" s="452"/>
      <c r="AR27" s="452"/>
      <c r="AS27" s="317"/>
      <c r="AT27" s="164"/>
      <c r="AU27" s="165"/>
      <c r="AV27" s="190"/>
      <c r="AW27" s="452"/>
      <c r="AX27" s="166"/>
      <c r="AY27" s="300"/>
      <c r="AZ27" s="325"/>
      <c r="BA27" s="326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612">
        <v>0.17</v>
      </c>
      <c r="BR27" s="426"/>
      <c r="BS27" s="427"/>
      <c r="BT27" s="427"/>
      <c r="BU27" s="428"/>
    </row>
    <row r="28" spans="1:73" s="41" customFormat="1" ht="24.95" customHeight="1" x14ac:dyDescent="0.25">
      <c r="A28" s="220" t="s">
        <v>51</v>
      </c>
      <c r="B28" s="221">
        <v>20</v>
      </c>
      <c r="C28" s="162">
        <v>27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52"/>
      <c r="AR28" s="452"/>
      <c r="AS28" s="317"/>
      <c r="AT28" s="164"/>
      <c r="AU28" s="165"/>
      <c r="AV28" s="190"/>
      <c r="AW28" s="452"/>
      <c r="AX28" s="166"/>
      <c r="AY28" s="300"/>
      <c r="AZ28" s="325"/>
      <c r="BA28" s="326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612">
        <v>0.17</v>
      </c>
      <c r="BR28" s="426"/>
      <c r="BS28" s="427"/>
      <c r="BT28" s="427"/>
      <c r="BU28" s="428"/>
    </row>
    <row r="29" spans="1:73" s="41" customFormat="1" ht="24.95" customHeight="1" x14ac:dyDescent="0.25">
      <c r="A29" s="220" t="s">
        <v>52</v>
      </c>
      <c r="B29" s="221">
        <v>21</v>
      </c>
      <c r="C29" s="162">
        <v>27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52"/>
      <c r="AR29" s="452"/>
      <c r="AS29" s="317"/>
      <c r="AT29" s="164"/>
      <c r="AU29" s="165"/>
      <c r="AV29" s="190"/>
      <c r="AW29" s="452"/>
      <c r="AX29" s="166"/>
      <c r="AY29" s="300"/>
      <c r="AZ29" s="325"/>
      <c r="BA29" s="326"/>
      <c r="BB29" s="453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612">
        <v>0.17</v>
      </c>
      <c r="BR29" s="426"/>
      <c r="BS29" s="427"/>
      <c r="BT29" s="427"/>
      <c r="BU29" s="428"/>
    </row>
    <row r="30" spans="1:73" s="41" customFormat="1" ht="24.95" customHeight="1" x14ac:dyDescent="0.25">
      <c r="A30" s="220" t="s">
        <v>53</v>
      </c>
      <c r="B30" s="221">
        <v>22</v>
      </c>
      <c r="C30" s="162">
        <v>11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317"/>
      <c r="AT30" s="164"/>
      <c r="AU30" s="165"/>
      <c r="AV30" s="190"/>
      <c r="AW30" s="452"/>
      <c r="AX30" s="166"/>
      <c r="AY30" s="300"/>
      <c r="AZ30" s="325"/>
      <c r="BA30" s="326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612">
        <v>1</v>
      </c>
      <c r="BR30" s="426"/>
      <c r="BS30" s="427"/>
      <c r="BT30" s="427"/>
      <c r="BU30" s="428"/>
    </row>
    <row r="31" spans="1:73" s="41" customFormat="1" ht="24.95" customHeight="1" x14ac:dyDescent="0.25">
      <c r="A31" s="220" t="s">
        <v>47</v>
      </c>
      <c r="B31" s="221">
        <v>23</v>
      </c>
      <c r="C31" s="162">
        <v>12</v>
      </c>
      <c r="D31" s="162"/>
      <c r="E31" s="157">
        <v>7.63</v>
      </c>
      <c r="F31" s="157">
        <v>7.21</v>
      </c>
      <c r="G31" s="156">
        <v>1302</v>
      </c>
      <c r="H31" s="156">
        <v>1255</v>
      </c>
      <c r="I31" s="284">
        <v>216</v>
      </c>
      <c r="J31" s="284">
        <v>29</v>
      </c>
      <c r="K31" s="418">
        <f t="shared" si="0"/>
        <v>86.574074074074076</v>
      </c>
      <c r="L31" s="284">
        <v>378</v>
      </c>
      <c r="M31" s="284">
        <v>34</v>
      </c>
      <c r="N31" s="418">
        <f t="shared" si="1"/>
        <v>91.005291005290999</v>
      </c>
      <c r="O31" s="284">
        <v>755</v>
      </c>
      <c r="P31" s="284">
        <v>91</v>
      </c>
      <c r="Q31" s="418">
        <f t="shared" si="2"/>
        <v>87.94701986754967</v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>
        <v>7.5</v>
      </c>
      <c r="AD31" s="157">
        <v>1.4</v>
      </c>
      <c r="AE31" s="178">
        <f t="shared" si="4"/>
        <v>81.333333333333329</v>
      </c>
      <c r="AF31" s="156"/>
      <c r="AG31" s="156"/>
      <c r="AH31" s="125" t="s">
        <v>276</v>
      </c>
      <c r="AI31" s="156" t="s">
        <v>277</v>
      </c>
      <c r="AJ31" s="156" t="s">
        <v>278</v>
      </c>
      <c r="AK31" s="156" t="s">
        <v>278</v>
      </c>
      <c r="AL31" s="312"/>
      <c r="AM31" s="234"/>
      <c r="AN31" s="234"/>
      <c r="AO31" s="162"/>
      <c r="AP31" s="315"/>
      <c r="AQ31" s="452"/>
      <c r="AR31" s="452"/>
      <c r="AS31" s="317"/>
      <c r="AT31" s="164"/>
      <c r="AU31" s="165"/>
      <c r="AV31" s="190"/>
      <c r="AW31" s="452"/>
      <c r="AX31" s="166"/>
      <c r="AY31" s="300"/>
      <c r="AZ31" s="325"/>
      <c r="BA31" s="326"/>
      <c r="BB31" s="453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612">
        <v>0.67</v>
      </c>
      <c r="BR31" s="426"/>
      <c r="BS31" s="427"/>
      <c r="BT31" s="427"/>
      <c r="BU31" s="428"/>
    </row>
    <row r="32" spans="1:73" s="41" customFormat="1" ht="24.95" customHeight="1" x14ac:dyDescent="0.25">
      <c r="A32" s="220" t="s">
        <v>48</v>
      </c>
      <c r="B32" s="221">
        <v>24</v>
      </c>
      <c r="C32" s="162">
        <v>12</v>
      </c>
      <c r="D32" s="162"/>
      <c r="E32" s="157">
        <v>7</v>
      </c>
      <c r="F32" s="157">
        <v>7.3</v>
      </c>
      <c r="G32" s="156">
        <v>1810</v>
      </c>
      <c r="H32" s="156">
        <v>1470</v>
      </c>
      <c r="I32" s="284">
        <v>210</v>
      </c>
      <c r="J32" s="284">
        <v>20</v>
      </c>
      <c r="K32" s="418">
        <f t="shared" si="0"/>
        <v>90.476190476190482</v>
      </c>
      <c r="L32" s="284">
        <v>348</v>
      </c>
      <c r="M32" s="284">
        <v>28.7</v>
      </c>
      <c r="N32" s="418">
        <f t="shared" si="1"/>
        <v>91.752873563218401</v>
      </c>
      <c r="O32" s="284">
        <v>699</v>
      </c>
      <c r="P32" s="284">
        <v>86</v>
      </c>
      <c r="Q32" s="418">
        <f t="shared" si="2"/>
        <v>87.696709585121596</v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 t="s">
        <v>276</v>
      </c>
      <c r="AI32" s="156" t="s">
        <v>280</v>
      </c>
      <c r="AJ32" s="156" t="s">
        <v>278</v>
      </c>
      <c r="AK32" s="156" t="s">
        <v>278</v>
      </c>
      <c r="AL32" s="312"/>
      <c r="AM32" s="234"/>
      <c r="AN32" s="234"/>
      <c r="AO32" s="162"/>
      <c r="AP32" s="315"/>
      <c r="AQ32" s="452"/>
      <c r="AR32" s="452"/>
      <c r="AS32" s="317"/>
      <c r="AT32" s="164"/>
      <c r="AU32" s="165"/>
      <c r="AV32" s="190"/>
      <c r="AW32" s="452"/>
      <c r="AX32" s="166"/>
      <c r="AY32" s="300"/>
      <c r="AZ32" s="325"/>
      <c r="BA32" s="326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612">
        <v>0.67</v>
      </c>
      <c r="BR32" s="426"/>
      <c r="BS32" s="427"/>
      <c r="BT32" s="427"/>
      <c r="BU32" s="428"/>
    </row>
    <row r="33" spans="1:73" s="41" customFormat="1" ht="24.95" customHeight="1" x14ac:dyDescent="0.25">
      <c r="A33" s="220" t="s">
        <v>49</v>
      </c>
      <c r="B33" s="221">
        <v>25</v>
      </c>
      <c r="C33" s="162">
        <v>11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91"/>
      <c r="AR33" s="427"/>
      <c r="AS33" s="317"/>
      <c r="AT33" s="164"/>
      <c r="AU33" s="165"/>
      <c r="AV33" s="190"/>
      <c r="AW33" s="452"/>
      <c r="AX33" s="166"/>
      <c r="AY33" s="300"/>
      <c r="AZ33" s="325"/>
      <c r="BA33" s="326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612">
        <v>0.67</v>
      </c>
      <c r="BR33" s="426"/>
      <c r="BS33" s="427"/>
      <c r="BT33" s="427"/>
      <c r="BU33" s="428"/>
    </row>
    <row r="34" spans="1:73" s="41" customFormat="1" ht="24.95" customHeight="1" x14ac:dyDescent="0.25">
      <c r="A34" s="220" t="s">
        <v>50</v>
      </c>
      <c r="B34" s="221">
        <v>26</v>
      </c>
      <c r="C34" s="162">
        <v>13</v>
      </c>
      <c r="D34" s="162"/>
      <c r="E34" s="157">
        <v>7.55</v>
      </c>
      <c r="F34" s="157">
        <v>7.14</v>
      </c>
      <c r="G34" s="156">
        <v>1405</v>
      </c>
      <c r="H34" s="156">
        <v>1297</v>
      </c>
      <c r="I34" s="284">
        <v>330</v>
      </c>
      <c r="J34" s="284">
        <v>23</v>
      </c>
      <c r="K34" s="418">
        <f t="shared" si="0"/>
        <v>93.030303030303031</v>
      </c>
      <c r="L34" s="284">
        <v>423</v>
      </c>
      <c r="M34" s="284">
        <v>39</v>
      </c>
      <c r="N34" s="418">
        <f t="shared" si="1"/>
        <v>90.780141843971634</v>
      </c>
      <c r="O34" s="284">
        <v>846</v>
      </c>
      <c r="P34" s="284">
        <v>106</v>
      </c>
      <c r="Q34" s="418">
        <f t="shared" si="2"/>
        <v>87.470449172576835</v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 t="s">
        <v>276</v>
      </c>
      <c r="AI34" s="156" t="s">
        <v>277</v>
      </c>
      <c r="AJ34" s="156" t="s">
        <v>278</v>
      </c>
      <c r="AK34" s="156" t="s">
        <v>278</v>
      </c>
      <c r="AL34" s="312"/>
      <c r="AM34" s="234"/>
      <c r="AN34" s="234"/>
      <c r="AO34" s="162"/>
      <c r="AP34" s="315"/>
      <c r="AQ34" s="452"/>
      <c r="AR34" s="452"/>
      <c r="AS34" s="317"/>
      <c r="AT34" s="164"/>
      <c r="AU34" s="165"/>
      <c r="AV34" s="190"/>
      <c r="AW34" s="452">
        <v>25</v>
      </c>
      <c r="AX34" s="166"/>
      <c r="AY34" s="300"/>
      <c r="AZ34" s="325"/>
      <c r="BA34" s="326"/>
      <c r="BB34" s="453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612">
        <v>1</v>
      </c>
      <c r="BR34" s="426"/>
      <c r="BS34" s="427"/>
      <c r="BT34" s="427"/>
      <c r="BU34" s="428"/>
    </row>
    <row r="35" spans="1:73" s="41" customFormat="1" ht="24.95" customHeight="1" x14ac:dyDescent="0.25">
      <c r="A35" s="220" t="s">
        <v>51</v>
      </c>
      <c r="B35" s="221">
        <v>27</v>
      </c>
      <c r="C35" s="162">
        <v>13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52"/>
      <c r="AR35" s="452"/>
      <c r="AS35" s="317"/>
      <c r="AT35" s="164"/>
      <c r="AU35" s="165"/>
      <c r="AV35" s="190"/>
      <c r="AW35" s="493"/>
      <c r="AX35" s="166"/>
      <c r="AY35" s="300"/>
      <c r="AZ35" s="325"/>
      <c r="BA35" s="326"/>
      <c r="BB35" s="453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612">
        <v>1</v>
      </c>
      <c r="BR35" s="426"/>
      <c r="BS35" s="427"/>
      <c r="BT35" s="427"/>
      <c r="BU35" s="428"/>
    </row>
    <row r="36" spans="1:73" s="41" customFormat="1" ht="24.95" customHeight="1" x14ac:dyDescent="0.25">
      <c r="A36" s="220" t="s">
        <v>52</v>
      </c>
      <c r="B36" s="221">
        <v>28</v>
      </c>
      <c r="C36" s="162">
        <v>13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91"/>
      <c r="AR36" s="427"/>
      <c r="AS36" s="317"/>
      <c r="AT36" s="164"/>
      <c r="AU36" s="165"/>
      <c r="AV36" s="190"/>
      <c r="AW36" s="493"/>
      <c r="AX36" s="166"/>
      <c r="AY36" s="300"/>
      <c r="AZ36" s="325"/>
      <c r="BA36" s="326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612">
        <v>1</v>
      </c>
      <c r="BR36" s="426"/>
      <c r="BS36" s="427"/>
      <c r="BT36" s="427"/>
      <c r="BU36" s="428"/>
    </row>
    <row r="37" spans="1:73" s="41" customFormat="1" ht="24.95" customHeight="1" x14ac:dyDescent="0.25">
      <c r="A37" s="220" t="s">
        <v>53</v>
      </c>
      <c r="B37" s="221">
        <v>29</v>
      </c>
      <c r="C37" s="162">
        <v>13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91"/>
      <c r="AR37" s="427"/>
      <c r="AS37" s="317"/>
      <c r="AT37" s="164"/>
      <c r="AU37" s="165"/>
      <c r="AV37" s="190"/>
      <c r="AW37" s="452">
        <v>25</v>
      </c>
      <c r="AX37" s="166"/>
      <c r="AY37" s="300"/>
      <c r="AZ37" s="325"/>
      <c r="BA37" s="326"/>
      <c r="BB37" s="492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612">
        <v>1</v>
      </c>
      <c r="BR37" s="426"/>
      <c r="BS37" s="427"/>
      <c r="BT37" s="427"/>
      <c r="BU37" s="428"/>
    </row>
    <row r="38" spans="1:73" s="41" customFormat="1" ht="24.95" customHeight="1" x14ac:dyDescent="0.25">
      <c r="A38" s="220" t="s">
        <v>47</v>
      </c>
      <c r="B38" s="221">
        <v>30</v>
      </c>
      <c r="C38" s="162">
        <v>11</v>
      </c>
      <c r="D38" s="162"/>
      <c r="E38" s="157">
        <v>7.48</v>
      </c>
      <c r="F38" s="157">
        <v>7.07</v>
      </c>
      <c r="G38" s="156">
        <v>1533</v>
      </c>
      <c r="H38" s="156">
        <v>1326</v>
      </c>
      <c r="I38" s="284">
        <v>642</v>
      </c>
      <c r="J38" s="284">
        <v>63</v>
      </c>
      <c r="K38" s="418">
        <f t="shared" si="0"/>
        <v>90.186915887850475</v>
      </c>
      <c r="L38" s="284">
        <v>447</v>
      </c>
      <c r="M38" s="284">
        <v>49</v>
      </c>
      <c r="N38" s="418">
        <f t="shared" si="1"/>
        <v>89.038031319910516</v>
      </c>
      <c r="O38" s="284">
        <v>893</v>
      </c>
      <c r="P38" s="284">
        <v>132</v>
      </c>
      <c r="Q38" s="418">
        <f t="shared" si="2"/>
        <v>85.218365061590148</v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 t="s">
        <v>276</v>
      </c>
      <c r="AI38" s="156" t="s">
        <v>277</v>
      </c>
      <c r="AJ38" s="156" t="s">
        <v>278</v>
      </c>
      <c r="AK38" s="156" t="s">
        <v>278</v>
      </c>
      <c r="AL38" s="312"/>
      <c r="AM38" s="234"/>
      <c r="AN38" s="234"/>
      <c r="AO38" s="162"/>
      <c r="AP38" s="315"/>
      <c r="AQ38" s="452"/>
      <c r="AR38" s="452"/>
      <c r="AS38" s="317"/>
      <c r="AT38" s="164"/>
      <c r="AU38" s="165"/>
      <c r="AV38" s="190"/>
      <c r="AW38" s="453"/>
      <c r="AX38" s="166"/>
      <c r="AY38" s="300"/>
      <c r="AZ38" s="325"/>
      <c r="BA38" s="326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612">
        <v>1</v>
      </c>
      <c r="BR38" s="426"/>
      <c r="BS38" s="427"/>
      <c r="BT38" s="427"/>
      <c r="BU38" s="428"/>
    </row>
    <row r="39" spans="1:73" s="41" customFormat="1" ht="24.95" customHeight="1" thickBot="1" x14ac:dyDescent="0.3">
      <c r="A39" s="220" t="s">
        <v>48</v>
      </c>
      <c r="B39" s="223">
        <v>31</v>
      </c>
      <c r="C39" s="167">
        <v>11</v>
      </c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54"/>
      <c r="AR39" s="455"/>
      <c r="AS39" s="318"/>
      <c r="AT39" s="169"/>
      <c r="AU39" s="170"/>
      <c r="AV39" s="296"/>
      <c r="AW39" s="457"/>
      <c r="AX39" s="171"/>
      <c r="AY39" s="303"/>
      <c r="AZ39" s="327"/>
      <c r="BA39" s="328"/>
      <c r="BB39" s="45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613">
        <v>1</v>
      </c>
      <c r="BR39" s="426"/>
      <c r="BS39" s="427"/>
      <c r="BT39" s="427"/>
      <c r="BU39" s="428"/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525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50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7"/>
      <c r="BD40" s="177"/>
      <c r="BE40" s="177"/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15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6">IF(SUM(C9:C39)=0,"",AVERAGE(C9:C39))</f>
        <v>16.93548387096774</v>
      </c>
      <c r="D41" s="178" t="str">
        <f t="shared" si="6"/>
        <v/>
      </c>
      <c r="E41" s="179">
        <f t="shared" si="6"/>
        <v>7.3040000000000003</v>
      </c>
      <c r="F41" s="179">
        <f t="shared" si="6"/>
        <v>7.1749999999999998</v>
      </c>
      <c r="G41" s="178">
        <f t="shared" si="6"/>
        <v>1556.7</v>
      </c>
      <c r="H41" s="178">
        <f t="shared" si="6"/>
        <v>1415.6</v>
      </c>
      <c r="I41" s="178">
        <f t="shared" si="6"/>
        <v>314.8</v>
      </c>
      <c r="J41" s="178">
        <f t="shared" si="6"/>
        <v>42.6</v>
      </c>
      <c r="K41" s="180">
        <f t="shared" si="6"/>
        <v>85.775934818964174</v>
      </c>
      <c r="L41" s="178">
        <f t="shared" si="6"/>
        <v>401</v>
      </c>
      <c r="M41" s="178">
        <f t="shared" si="6"/>
        <v>46.769999999999996</v>
      </c>
      <c r="N41" s="180">
        <f t="shared" si="6"/>
        <v>88.279080884687161</v>
      </c>
      <c r="O41" s="178">
        <f t="shared" si="6"/>
        <v>801.7</v>
      </c>
      <c r="P41" s="178">
        <f t="shared" si="6"/>
        <v>127.1</v>
      </c>
      <c r="Q41" s="180">
        <f t="shared" si="6"/>
        <v>84.050457813526265</v>
      </c>
      <c r="R41" s="180" t="str">
        <f t="shared" si="6"/>
        <v/>
      </c>
      <c r="S41" s="180" t="str">
        <f t="shared" si="6"/>
        <v/>
      </c>
      <c r="T41" s="180" t="str">
        <f t="shared" si="6"/>
        <v/>
      </c>
      <c r="U41" s="180" t="str">
        <f t="shared" si="6"/>
        <v/>
      </c>
      <c r="V41" s="179" t="str">
        <f t="shared" si="6"/>
        <v/>
      </c>
      <c r="W41" s="179" t="str">
        <f t="shared" si="6"/>
        <v/>
      </c>
      <c r="X41" s="179" t="str">
        <f t="shared" si="6"/>
        <v/>
      </c>
      <c r="Y41" s="179" t="str">
        <f t="shared" si="6"/>
        <v/>
      </c>
      <c r="Z41" s="180" t="str">
        <f t="shared" si="6"/>
        <v/>
      </c>
      <c r="AA41" s="180" t="str">
        <f t="shared" si="6"/>
        <v/>
      </c>
      <c r="AB41" s="180" t="str">
        <f t="shared" si="6"/>
        <v/>
      </c>
      <c r="AC41" s="180">
        <f t="shared" si="6"/>
        <v>7.5</v>
      </c>
      <c r="AD41" s="180">
        <f t="shared" si="6"/>
        <v>1.4</v>
      </c>
      <c r="AE41" s="180">
        <f t="shared" si="6"/>
        <v>81.333333333333329</v>
      </c>
      <c r="AF41" s="178"/>
      <c r="AG41" s="178"/>
      <c r="AH41" s="178"/>
      <c r="AI41" s="178"/>
      <c r="AJ41" s="178"/>
      <c r="AK41" s="178"/>
      <c r="AL41" s="180" t="str">
        <f t="shared" ref="AL41:AY41" si="7">IF(SUM(AL9:AL39)=0,"",AVERAGE(AL9:AL39))</f>
        <v/>
      </c>
      <c r="AM41" s="180" t="str">
        <f t="shared" si="7"/>
        <v/>
      </c>
      <c r="AN41" s="180" t="str">
        <f t="shared" si="7"/>
        <v/>
      </c>
      <c r="AO41" s="180" t="str">
        <f t="shared" si="7"/>
        <v/>
      </c>
      <c r="AP41" s="180" t="str">
        <f t="shared" si="7"/>
        <v/>
      </c>
      <c r="AQ41" s="180" t="str">
        <f t="shared" si="7"/>
        <v/>
      </c>
      <c r="AR41" s="180" t="str">
        <f t="shared" si="7"/>
        <v/>
      </c>
      <c r="AS41" s="180" t="str">
        <f t="shared" si="7"/>
        <v/>
      </c>
      <c r="AT41" s="180" t="str">
        <f t="shared" si="7"/>
        <v/>
      </c>
      <c r="AU41" s="180" t="str">
        <f t="shared" si="7"/>
        <v/>
      </c>
      <c r="AV41" s="180" t="str">
        <f t="shared" si="7"/>
        <v/>
      </c>
      <c r="AW41" s="180">
        <f t="shared" si="7"/>
        <v>25</v>
      </c>
      <c r="AX41" s="180" t="str">
        <f t="shared" si="7"/>
        <v/>
      </c>
      <c r="AY41" s="180" t="str">
        <f t="shared" si="7"/>
        <v/>
      </c>
      <c r="AZ41" s="178"/>
      <c r="BA41" s="178"/>
      <c r="BB41" s="180" t="str">
        <f t="shared" ref="BB41" si="8">IF(SUM(BB9:BB39)=0,"",AVERAGE(BB9:BB39))</f>
        <v/>
      </c>
      <c r="BC41" s="178"/>
      <c r="BD41" s="178"/>
      <c r="BE41" s="178"/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9">IF(SUM(BQ9:BQ39)=0,"",AVERAGE(BQ9:BQ39))</f>
        <v>0.4838709677419355</v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10</v>
      </c>
      <c r="D42" s="182">
        <f t="shared" ref="D42:AE42" si="10">MIN(D9:D39)</f>
        <v>0</v>
      </c>
      <c r="E42" s="183">
        <f t="shared" si="10"/>
        <v>6.98</v>
      </c>
      <c r="F42" s="183">
        <f t="shared" si="10"/>
        <v>7.07</v>
      </c>
      <c r="G42" s="182">
        <f t="shared" si="10"/>
        <v>1302</v>
      </c>
      <c r="H42" s="182">
        <f t="shared" si="10"/>
        <v>1255</v>
      </c>
      <c r="I42" s="182">
        <f t="shared" si="10"/>
        <v>210</v>
      </c>
      <c r="J42" s="182">
        <f t="shared" si="10"/>
        <v>20</v>
      </c>
      <c r="K42" s="184">
        <f t="shared" si="10"/>
        <v>77.985074626865668</v>
      </c>
      <c r="L42" s="182">
        <f t="shared" si="10"/>
        <v>344</v>
      </c>
      <c r="M42" s="182">
        <f t="shared" si="10"/>
        <v>28.7</v>
      </c>
      <c r="N42" s="184">
        <f t="shared" si="10"/>
        <v>83.720930232558146</v>
      </c>
      <c r="O42" s="182">
        <f t="shared" si="10"/>
        <v>687</v>
      </c>
      <c r="P42" s="182">
        <f t="shared" si="10"/>
        <v>86</v>
      </c>
      <c r="Q42" s="184">
        <f t="shared" si="10"/>
        <v>78.020378457059678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7.5</v>
      </c>
      <c r="AD42" s="184">
        <f>MAX(AD8:AD38)</f>
        <v>1.4</v>
      </c>
      <c r="AE42" s="184">
        <f t="shared" si="10"/>
        <v>81.333333333333329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25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" si="12">MIN(BB9:BB39)</f>
        <v>0</v>
      </c>
      <c r="BC42" s="182"/>
      <c r="BD42" s="182"/>
      <c r="BE42" s="182"/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3">MIN(BQ9:BQ39)</f>
        <v>0.17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27</v>
      </c>
      <c r="D43" s="186">
        <f t="shared" ref="D43:AE43" si="14">MAX(D9:D39)</f>
        <v>0</v>
      </c>
      <c r="E43" s="187">
        <f t="shared" si="14"/>
        <v>7.63</v>
      </c>
      <c r="F43" s="187">
        <f t="shared" si="14"/>
        <v>7.3</v>
      </c>
      <c r="G43" s="186">
        <f t="shared" si="14"/>
        <v>1810</v>
      </c>
      <c r="H43" s="186">
        <f t="shared" si="14"/>
        <v>1559</v>
      </c>
      <c r="I43" s="186">
        <f t="shared" si="14"/>
        <v>642</v>
      </c>
      <c r="J43" s="186">
        <f t="shared" si="14"/>
        <v>65</v>
      </c>
      <c r="K43" s="188">
        <f t="shared" si="14"/>
        <v>93.030303030303031</v>
      </c>
      <c r="L43" s="186">
        <f t="shared" si="14"/>
        <v>466</v>
      </c>
      <c r="M43" s="186">
        <f t="shared" si="14"/>
        <v>56</v>
      </c>
      <c r="N43" s="188">
        <f t="shared" si="14"/>
        <v>91.752873563218401</v>
      </c>
      <c r="O43" s="186">
        <f t="shared" si="14"/>
        <v>931</v>
      </c>
      <c r="P43" s="186">
        <f t="shared" si="14"/>
        <v>151</v>
      </c>
      <c r="Q43" s="188">
        <f t="shared" si="14"/>
        <v>87.94701986754967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7.5</v>
      </c>
      <c r="AD43" s="188">
        <f>MAX(AD9:AD39)</f>
        <v>1.4</v>
      </c>
      <c r="AE43" s="188">
        <f t="shared" si="14"/>
        <v>81.333333333333329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25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" si="16">MAX(BB9:BB39)</f>
        <v>0</v>
      </c>
      <c r="BC43" s="186"/>
      <c r="BD43" s="186"/>
      <c r="BE43" s="186"/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7">MAX(BQ9:BQ39)</f>
        <v>1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>
        <f>AVERAGE(C10:C13,C37:C39,C16:C20,C23:C27,C30:C34)</f>
        <v>16.454545454545453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AVERAGE(C14,C21,C28,C35)</f>
        <v>17.75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AVERAGE(C9,C14,C15,C22,C29,C36)</f>
        <v>18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AVERAGE(C9,C14:C15,C21:C22,C28:C29,C35:C36)</f>
        <v>18.111111111111111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R4:BU4"/>
    <mergeCell ref="BQ7:BQ8"/>
    <mergeCell ref="BR7:BR8"/>
    <mergeCell ref="BS7:BS8"/>
    <mergeCell ref="BT7:BT8"/>
    <mergeCell ref="BU7:BU8"/>
  </mergeCells>
  <phoneticPr fontId="47" type="noConversion"/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2">
    <dataValidation type="list" allowBlank="1" showInputMessage="1" showErrorMessage="1" sqref="AH9:AH39" xr:uid="{E744C054-A87A-4507-8B09-74FAC58E6075}">
      <formula1>"P,I,B"</formula1>
    </dataValidation>
    <dataValidation type="list" allowBlank="1" showInputMessage="1" showErrorMessage="1" sqref="AI9:AI39" xr:uid="{F9D9EDE5-5B29-4DA7-BF43-7484B0AD6F96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D44:E44 C41:D43 F43:AF43 F42:AC42 AE42:AF42 AE41:AF41 AE40 D46:E48 D45:E45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AS1" zoomScale="55" zoomScaleNormal="55" workbookViewId="0">
      <selection activeCell="S31" sqref="S3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setembre!C1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96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47</v>
      </c>
      <c r="B9" s="219">
        <v>1</v>
      </c>
      <c r="C9" s="156">
        <v>30</v>
      </c>
      <c r="D9" s="156"/>
      <c r="E9" s="157">
        <v>7.29</v>
      </c>
      <c r="F9" s="157">
        <v>7.07</v>
      </c>
      <c r="G9" s="156">
        <v>1570</v>
      </c>
      <c r="H9" s="156">
        <v>1308</v>
      </c>
      <c r="I9" s="284">
        <v>236</v>
      </c>
      <c r="J9" s="284">
        <v>24</v>
      </c>
      <c r="K9" s="418">
        <f>IF(AND(I9&lt;&gt;"",J9&lt;&gt;""),(I9-J9)/I9*100,"")</f>
        <v>89.830508474576277</v>
      </c>
      <c r="L9" s="284">
        <v>387</v>
      </c>
      <c r="M9" s="284">
        <v>22</v>
      </c>
      <c r="N9" s="418">
        <f>IF(AND(L9&lt;&gt;"",M9&lt;&gt;""),(L9-M9)/L9*100,"")</f>
        <v>94.315245478036175</v>
      </c>
      <c r="O9" s="284">
        <v>774</v>
      </c>
      <c r="P9" s="284">
        <v>98</v>
      </c>
      <c r="Q9" s="418">
        <f>IF(AND(O9&lt;&gt;"",P9&lt;&gt;""),(O9-P9)/O9*100,"")</f>
        <v>87.338501291989672</v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 t="s">
        <v>276</v>
      </c>
      <c r="AI9" s="156" t="s">
        <v>277</v>
      </c>
      <c r="AJ9" s="156" t="s">
        <v>278</v>
      </c>
      <c r="AK9" s="292" t="s">
        <v>278</v>
      </c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2</v>
      </c>
      <c r="BR9" s="426"/>
      <c r="BS9" s="427"/>
      <c r="BT9" s="427" t="s">
        <v>212</v>
      </c>
      <c r="BU9" s="428" t="s">
        <v>212</v>
      </c>
    </row>
    <row r="10" spans="1:264" s="41" customFormat="1" ht="24.95" customHeight="1" x14ac:dyDescent="0.25">
      <c r="A10" s="218" t="s">
        <v>174</v>
      </c>
      <c r="B10" s="221">
        <v>2</v>
      </c>
      <c r="C10" s="162">
        <v>29</v>
      </c>
      <c r="D10" s="162"/>
      <c r="E10" s="157"/>
      <c r="F10" s="157"/>
      <c r="G10" s="156"/>
      <c r="H10" s="156"/>
      <c r="I10" s="284"/>
      <c r="J10" s="284"/>
      <c r="K10" s="418" t="str">
        <f t="shared" ref="K10:K39" si="0">IF(AND(I10&lt;&gt;"",J10&lt;&gt;""),(I10-J10)/I10*100,"")</f>
        <v/>
      </c>
      <c r="L10" s="284"/>
      <c r="M10" s="284"/>
      <c r="N10" s="418" t="str">
        <f t="shared" ref="N10:N39" si="1">IF(AND(L10&lt;&gt;"",M10&lt;&gt;""),(L10-M10)/L10*100,"")</f>
        <v/>
      </c>
      <c r="O10" s="284"/>
      <c r="P10" s="284"/>
      <c r="Q10" s="418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2</v>
      </c>
      <c r="BR10" s="426"/>
      <c r="BS10" s="427"/>
      <c r="BT10" s="427"/>
      <c r="BU10" s="428" t="s">
        <v>212</v>
      </c>
    </row>
    <row r="11" spans="1:264" s="41" customFormat="1" ht="24.95" customHeight="1" x14ac:dyDescent="0.25">
      <c r="A11" s="220" t="s">
        <v>49</v>
      </c>
      <c r="B11" s="221">
        <v>3</v>
      </c>
      <c r="C11" s="162">
        <v>30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2</v>
      </c>
      <c r="BR11" s="426"/>
      <c r="BS11" s="427"/>
      <c r="BT11" s="427" t="s">
        <v>212</v>
      </c>
      <c r="BU11" s="428" t="s">
        <v>212</v>
      </c>
    </row>
    <row r="12" spans="1:264" s="41" customFormat="1" ht="24.95" customHeight="1" x14ac:dyDescent="0.25">
      <c r="A12" s="218" t="s">
        <v>50</v>
      </c>
      <c r="B12" s="221">
        <v>4</v>
      </c>
      <c r="C12" s="162">
        <v>28</v>
      </c>
      <c r="D12" s="162"/>
      <c r="E12" s="157">
        <v>7.23</v>
      </c>
      <c r="F12" s="157">
        <v>7.02</v>
      </c>
      <c r="G12" s="156">
        <v>1639</v>
      </c>
      <c r="H12" s="156">
        <v>1336</v>
      </c>
      <c r="I12" s="284">
        <v>324</v>
      </c>
      <c r="J12" s="284">
        <v>18</v>
      </c>
      <c r="K12" s="418">
        <f t="shared" si="0"/>
        <v>94.444444444444443</v>
      </c>
      <c r="L12" s="284">
        <v>415</v>
      </c>
      <c r="M12" s="284">
        <v>18</v>
      </c>
      <c r="N12" s="418">
        <f t="shared" si="1"/>
        <v>95.662650602409641</v>
      </c>
      <c r="O12" s="284">
        <v>831</v>
      </c>
      <c r="P12" s="284">
        <v>84</v>
      </c>
      <c r="Q12" s="418">
        <f t="shared" si="2"/>
        <v>89.891696750902526</v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 t="s">
        <v>276</v>
      </c>
      <c r="AI12" s="156" t="s">
        <v>277</v>
      </c>
      <c r="AJ12" s="156" t="s">
        <v>278</v>
      </c>
      <c r="AK12" s="292" t="s">
        <v>278</v>
      </c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315"/>
      <c r="AX12" s="166"/>
      <c r="AY12" s="300"/>
      <c r="AZ12" s="325"/>
      <c r="BA12" s="326"/>
      <c r="BB12" s="326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2</v>
      </c>
      <c r="BR12" s="426"/>
      <c r="BS12" s="427"/>
      <c r="BT12" s="427" t="s">
        <v>212</v>
      </c>
      <c r="BU12" s="428" t="s">
        <v>212</v>
      </c>
    </row>
    <row r="13" spans="1:264" s="41" customFormat="1" ht="24.95" customHeight="1" x14ac:dyDescent="0.25">
      <c r="A13" s="220" t="s">
        <v>51</v>
      </c>
      <c r="B13" s="221">
        <v>5</v>
      </c>
      <c r="C13" s="162">
        <v>33</v>
      </c>
      <c r="D13" s="162"/>
      <c r="E13" s="157"/>
      <c r="F13" s="157"/>
      <c r="G13" s="156"/>
      <c r="H13" s="156"/>
      <c r="I13" s="284"/>
      <c r="J13" s="284"/>
      <c r="K13" s="418" t="str">
        <f t="shared" si="0"/>
        <v/>
      </c>
      <c r="L13" s="284"/>
      <c r="M13" s="284"/>
      <c r="N13" s="418" t="str">
        <f t="shared" si="1"/>
        <v/>
      </c>
      <c r="O13" s="284"/>
      <c r="P13" s="284"/>
      <c r="Q13" s="41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315"/>
      <c r="AX13" s="166"/>
      <c r="AY13" s="300"/>
      <c r="AZ13" s="325"/>
      <c r="BA13" s="326"/>
      <c r="BB13" s="326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2</v>
      </c>
      <c r="BR13" s="426"/>
      <c r="BS13" s="427"/>
      <c r="BT13" s="427" t="s">
        <v>212</v>
      </c>
      <c r="BU13" s="428" t="s">
        <v>212</v>
      </c>
    </row>
    <row r="14" spans="1:264" s="41" customFormat="1" ht="24.95" customHeight="1" x14ac:dyDescent="0.25">
      <c r="A14" s="220" t="s">
        <v>52</v>
      </c>
      <c r="B14" s="221">
        <v>6</v>
      </c>
      <c r="C14" s="162">
        <v>35</v>
      </c>
      <c r="D14" s="162"/>
      <c r="E14" s="157"/>
      <c r="F14" s="157"/>
      <c r="G14" s="156"/>
      <c r="H14" s="156"/>
      <c r="I14" s="284"/>
      <c r="J14" s="284"/>
      <c r="K14" s="418" t="str">
        <f t="shared" si="0"/>
        <v/>
      </c>
      <c r="L14" s="284"/>
      <c r="M14" s="284"/>
      <c r="N14" s="418" t="str">
        <f t="shared" si="1"/>
        <v/>
      </c>
      <c r="O14" s="284"/>
      <c r="P14" s="284"/>
      <c r="Q14" s="41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292"/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315"/>
      <c r="AX14" s="166"/>
      <c r="AY14" s="301"/>
      <c r="AZ14" s="325"/>
      <c r="BA14" s="326"/>
      <c r="BB14" s="326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2</v>
      </c>
      <c r="BR14" s="426"/>
      <c r="BS14" s="427"/>
      <c r="BT14" s="427" t="s">
        <v>212</v>
      </c>
      <c r="BU14" s="428" t="s">
        <v>212</v>
      </c>
    </row>
    <row r="15" spans="1:264" s="41" customFormat="1" ht="24.95" customHeight="1" x14ac:dyDescent="0.25">
      <c r="A15" s="220" t="s">
        <v>53</v>
      </c>
      <c r="B15" s="221">
        <v>7</v>
      </c>
      <c r="C15" s="162">
        <v>38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315"/>
      <c r="AX15" s="166"/>
      <c r="AY15" s="300"/>
      <c r="AZ15" s="325"/>
      <c r="BA15" s="326"/>
      <c r="BB15" s="326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1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20" t="s">
        <v>47</v>
      </c>
      <c r="B16" s="221">
        <v>8</v>
      </c>
      <c r="C16" s="162">
        <v>22</v>
      </c>
      <c r="D16" s="162"/>
      <c r="E16" s="157">
        <v>7.16</v>
      </c>
      <c r="F16" s="157">
        <v>7.12</v>
      </c>
      <c r="G16" s="156">
        <v>1795</v>
      </c>
      <c r="H16" s="156">
        <v>1346</v>
      </c>
      <c r="I16" s="284">
        <v>220</v>
      </c>
      <c r="J16" s="284">
        <v>16</v>
      </c>
      <c r="K16" s="418">
        <f t="shared" si="0"/>
        <v>92.72727272727272</v>
      </c>
      <c r="L16" s="284">
        <v>404</v>
      </c>
      <c r="M16" s="284">
        <v>15</v>
      </c>
      <c r="N16" s="418">
        <f t="shared" si="1"/>
        <v>96.287128712871279</v>
      </c>
      <c r="O16" s="284">
        <v>808</v>
      </c>
      <c r="P16" s="284">
        <v>78</v>
      </c>
      <c r="Q16" s="418">
        <f t="shared" si="2"/>
        <v>90.346534653465355</v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 t="s">
        <v>276</v>
      </c>
      <c r="AI16" s="156" t="s">
        <v>277</v>
      </c>
      <c r="AJ16" s="156" t="s">
        <v>278</v>
      </c>
      <c r="AK16" s="292" t="s">
        <v>278</v>
      </c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315"/>
      <c r="AX16" s="166"/>
      <c r="AY16" s="300"/>
      <c r="AZ16" s="325"/>
      <c r="BA16" s="326"/>
      <c r="BB16" s="326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2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48</v>
      </c>
      <c r="B17" s="221">
        <v>9</v>
      </c>
      <c r="C17" s="162">
        <v>33</v>
      </c>
      <c r="D17" s="162"/>
      <c r="E17" s="157">
        <v>7.1</v>
      </c>
      <c r="F17" s="157">
        <v>7.4</v>
      </c>
      <c r="G17" s="156">
        <v>2370</v>
      </c>
      <c r="H17" s="156">
        <v>1430</v>
      </c>
      <c r="I17" s="284">
        <v>240</v>
      </c>
      <c r="J17" s="284">
        <v>6</v>
      </c>
      <c r="K17" s="418">
        <f t="shared" si="0"/>
        <v>97.5</v>
      </c>
      <c r="L17" s="284">
        <v>455</v>
      </c>
      <c r="M17" s="284">
        <v>12</v>
      </c>
      <c r="N17" s="418">
        <f t="shared" si="1"/>
        <v>97.362637362637358</v>
      </c>
      <c r="O17" s="284">
        <v>861</v>
      </c>
      <c r="P17" s="284">
        <v>58</v>
      </c>
      <c r="Q17" s="418">
        <f t="shared" si="2"/>
        <v>93.263646922183511</v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 t="s">
        <v>276</v>
      </c>
      <c r="AI17" s="156" t="s">
        <v>280</v>
      </c>
      <c r="AJ17" s="156" t="s">
        <v>278</v>
      </c>
      <c r="AK17" s="292" t="s">
        <v>278</v>
      </c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315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2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49</v>
      </c>
      <c r="B18" s="221">
        <v>10</v>
      </c>
      <c r="C18" s="162">
        <v>34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292"/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315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2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50</v>
      </c>
      <c r="B19" s="221">
        <v>11</v>
      </c>
      <c r="C19" s="162">
        <v>32</v>
      </c>
      <c r="D19" s="162"/>
      <c r="E19" s="157">
        <v>7.15</v>
      </c>
      <c r="F19" s="157">
        <v>7.2</v>
      </c>
      <c r="G19" s="156">
        <v>1552</v>
      </c>
      <c r="H19" s="156">
        <v>1309</v>
      </c>
      <c r="I19" s="284">
        <v>194</v>
      </c>
      <c r="J19" s="284">
        <v>13</v>
      </c>
      <c r="K19" s="418">
        <f t="shared" si="0"/>
        <v>93.298969072164951</v>
      </c>
      <c r="L19" s="284">
        <v>249</v>
      </c>
      <c r="M19" s="284">
        <v>15</v>
      </c>
      <c r="N19" s="418">
        <f t="shared" si="1"/>
        <v>93.975903614457835</v>
      </c>
      <c r="O19" s="284">
        <v>497</v>
      </c>
      <c r="P19" s="284">
        <v>73</v>
      </c>
      <c r="Q19" s="418">
        <f t="shared" si="2"/>
        <v>85.311871227364193</v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 t="s">
        <v>276</v>
      </c>
      <c r="AI19" s="156" t="s">
        <v>277</v>
      </c>
      <c r="AJ19" s="156" t="s">
        <v>278</v>
      </c>
      <c r="AK19" s="292" t="s">
        <v>278</v>
      </c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315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2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51</v>
      </c>
      <c r="B20" s="221">
        <v>12</v>
      </c>
      <c r="C20" s="162">
        <v>30</v>
      </c>
      <c r="D20" s="162"/>
      <c r="E20" s="157"/>
      <c r="F20" s="157"/>
      <c r="G20" s="156"/>
      <c r="H20" s="156"/>
      <c r="I20" s="284"/>
      <c r="J20" s="284"/>
      <c r="K20" s="418" t="str">
        <f t="shared" si="0"/>
        <v/>
      </c>
      <c r="L20" s="284"/>
      <c r="M20" s="284"/>
      <c r="N20" s="418" t="str">
        <f t="shared" si="1"/>
        <v/>
      </c>
      <c r="O20" s="284"/>
      <c r="P20" s="284"/>
      <c r="Q20" s="41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315">
        <v>40</v>
      </c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2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52</v>
      </c>
      <c r="B21" s="221">
        <v>13</v>
      </c>
      <c r="C21" s="162">
        <v>29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292"/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315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2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53</v>
      </c>
      <c r="B22" s="221">
        <v>14</v>
      </c>
      <c r="C22" s="162">
        <v>26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315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2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47</v>
      </c>
      <c r="B23" s="221">
        <v>15</v>
      </c>
      <c r="C23" s="162">
        <v>37</v>
      </c>
      <c r="D23" s="162"/>
      <c r="E23" s="157">
        <v>7.21</v>
      </c>
      <c r="F23" s="157">
        <v>7.19</v>
      </c>
      <c r="G23" s="156">
        <v>1623</v>
      </c>
      <c r="H23" s="156">
        <v>1285</v>
      </c>
      <c r="I23" s="284">
        <v>164</v>
      </c>
      <c r="J23" s="284">
        <v>10</v>
      </c>
      <c r="K23" s="418">
        <f t="shared" si="0"/>
        <v>93.902439024390233</v>
      </c>
      <c r="L23" s="284">
        <v>248</v>
      </c>
      <c r="M23" s="284">
        <v>14</v>
      </c>
      <c r="N23" s="418">
        <f t="shared" si="1"/>
        <v>94.354838709677423</v>
      </c>
      <c r="O23" s="284">
        <v>496</v>
      </c>
      <c r="P23" s="284">
        <v>69</v>
      </c>
      <c r="Q23" s="418">
        <f t="shared" si="2"/>
        <v>86.088709677419345</v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 t="s">
        <v>276</v>
      </c>
      <c r="AI23" s="156" t="s">
        <v>277</v>
      </c>
      <c r="AJ23" s="156" t="s">
        <v>278</v>
      </c>
      <c r="AK23" s="292" t="s">
        <v>278</v>
      </c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315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2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48</v>
      </c>
      <c r="B24" s="221">
        <v>16</v>
      </c>
      <c r="C24" s="162">
        <v>36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315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2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49</v>
      </c>
      <c r="B25" s="221">
        <v>17</v>
      </c>
      <c r="C25" s="162">
        <v>37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292"/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315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2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50</v>
      </c>
      <c r="B26" s="221">
        <v>18</v>
      </c>
      <c r="C26" s="162">
        <v>28</v>
      </c>
      <c r="D26" s="162"/>
      <c r="E26" s="157">
        <v>7.32</v>
      </c>
      <c r="F26" s="157">
        <v>7.19</v>
      </c>
      <c r="G26" s="156">
        <v>1581</v>
      </c>
      <c r="H26" s="156">
        <v>1224</v>
      </c>
      <c r="I26" s="284">
        <v>173</v>
      </c>
      <c r="J26" s="284">
        <v>20</v>
      </c>
      <c r="K26" s="418">
        <f t="shared" si="0"/>
        <v>88.439306358381501</v>
      </c>
      <c r="L26" s="284">
        <v>222</v>
      </c>
      <c r="M26" s="284">
        <v>18</v>
      </c>
      <c r="N26" s="418">
        <f t="shared" si="1"/>
        <v>91.891891891891902</v>
      </c>
      <c r="O26" s="284">
        <v>444</v>
      </c>
      <c r="P26" s="284">
        <v>81</v>
      </c>
      <c r="Q26" s="418">
        <f t="shared" si="2"/>
        <v>81.756756756756758</v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 t="s">
        <v>276</v>
      </c>
      <c r="AI26" s="156" t="s">
        <v>277</v>
      </c>
      <c r="AJ26" s="156" t="s">
        <v>278</v>
      </c>
      <c r="AK26" s="292" t="s">
        <v>278</v>
      </c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315">
        <v>25</v>
      </c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2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51</v>
      </c>
      <c r="B27" s="221">
        <v>19</v>
      </c>
      <c r="C27" s="162">
        <v>37</v>
      </c>
      <c r="D27" s="162"/>
      <c r="E27" s="157"/>
      <c r="F27" s="157"/>
      <c r="G27" s="156"/>
      <c r="H27" s="156"/>
      <c r="I27" s="284"/>
      <c r="J27" s="284"/>
      <c r="K27" s="418" t="str">
        <f t="shared" si="0"/>
        <v/>
      </c>
      <c r="L27" s="284"/>
      <c r="M27" s="284"/>
      <c r="N27" s="418" t="str">
        <f t="shared" si="1"/>
        <v/>
      </c>
      <c r="O27" s="284"/>
      <c r="P27" s="284"/>
      <c r="Q27" s="41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315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2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52</v>
      </c>
      <c r="B28" s="221">
        <v>20</v>
      </c>
      <c r="C28" s="162">
        <v>39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292"/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315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1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53</v>
      </c>
      <c r="B29" s="221">
        <v>21</v>
      </c>
      <c r="C29" s="162">
        <v>29</v>
      </c>
      <c r="D29" s="162"/>
      <c r="E29" s="157"/>
      <c r="F29" s="157"/>
      <c r="G29" s="156"/>
      <c r="H29" s="156"/>
      <c r="I29" s="284"/>
      <c r="J29" s="284">
        <v>19.399999999999999</v>
      </c>
      <c r="K29" s="418" t="str">
        <f t="shared" si="0"/>
        <v/>
      </c>
      <c r="L29" s="284">
        <v>216</v>
      </c>
      <c r="M29" s="284">
        <v>11</v>
      </c>
      <c r="N29" s="418">
        <f t="shared" si="1"/>
        <v>94.907407407407405</v>
      </c>
      <c r="O29" s="284"/>
      <c r="P29" s="284">
        <v>82</v>
      </c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 t="s">
        <v>285</v>
      </c>
      <c r="AI29" s="156" t="s">
        <v>280</v>
      </c>
      <c r="AJ29" s="156" t="s">
        <v>278</v>
      </c>
      <c r="AK29" s="292" t="s">
        <v>278</v>
      </c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3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47</v>
      </c>
      <c r="B30" s="221">
        <v>22</v>
      </c>
      <c r="C30" s="162">
        <v>32</v>
      </c>
      <c r="D30" s="162"/>
      <c r="E30" s="157">
        <v>7.22</v>
      </c>
      <c r="F30" s="157">
        <v>7.17</v>
      </c>
      <c r="G30" s="156">
        <v>1404</v>
      </c>
      <c r="H30" s="156">
        <v>1287</v>
      </c>
      <c r="I30" s="284">
        <v>194</v>
      </c>
      <c r="J30" s="284">
        <v>22</v>
      </c>
      <c r="K30" s="418">
        <f t="shared" si="0"/>
        <v>88.659793814432987</v>
      </c>
      <c r="L30" s="284">
        <v>571</v>
      </c>
      <c r="M30" s="284">
        <v>12</v>
      </c>
      <c r="N30" s="418">
        <f t="shared" si="1"/>
        <v>97.898423817863403</v>
      </c>
      <c r="O30" s="284">
        <v>1141</v>
      </c>
      <c r="P30" s="284">
        <v>90</v>
      </c>
      <c r="Q30" s="418">
        <f t="shared" si="2"/>
        <v>92.112182296231367</v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>
        <v>6.7</v>
      </c>
      <c r="AD30" s="157">
        <v>2.2999999999999998</v>
      </c>
      <c r="AE30" s="178">
        <f t="shared" si="4"/>
        <v>65.671641791044777</v>
      </c>
      <c r="AF30" s="156"/>
      <c r="AG30" s="156"/>
      <c r="AH30" s="125" t="s">
        <v>276</v>
      </c>
      <c r="AI30" s="156" t="s">
        <v>277</v>
      </c>
      <c r="AJ30" s="156" t="s">
        <v>278</v>
      </c>
      <c r="AK30" s="292" t="s">
        <v>278</v>
      </c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2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48</v>
      </c>
      <c r="B31" s="221">
        <v>23</v>
      </c>
      <c r="C31" s="162">
        <v>31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2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49</v>
      </c>
      <c r="B32" s="221">
        <v>24</v>
      </c>
      <c r="C32" s="162">
        <v>32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292"/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1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50</v>
      </c>
      <c r="B33" s="221">
        <v>25</v>
      </c>
      <c r="C33" s="162">
        <v>30</v>
      </c>
      <c r="D33" s="162"/>
      <c r="E33" s="157">
        <v>7.33</v>
      </c>
      <c r="F33" s="157">
        <v>7.31</v>
      </c>
      <c r="G33" s="156">
        <v>1584</v>
      </c>
      <c r="H33" s="156">
        <v>1123</v>
      </c>
      <c r="I33" s="284">
        <v>185</v>
      </c>
      <c r="J33" s="284">
        <v>24</v>
      </c>
      <c r="K33" s="418">
        <f t="shared" si="0"/>
        <v>87.027027027027032</v>
      </c>
      <c r="L33" s="284">
        <v>237</v>
      </c>
      <c r="M33" s="284">
        <v>14</v>
      </c>
      <c r="N33" s="418">
        <f t="shared" si="1"/>
        <v>94.092827004219416</v>
      </c>
      <c r="O33" s="284">
        <v>474</v>
      </c>
      <c r="P33" s="284">
        <v>62</v>
      </c>
      <c r="Q33" s="418">
        <f t="shared" si="2"/>
        <v>86.919831223628691</v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 t="s">
        <v>276</v>
      </c>
      <c r="AI33" s="156" t="s">
        <v>277</v>
      </c>
      <c r="AJ33" s="156" t="s">
        <v>278</v>
      </c>
      <c r="AK33" s="292" t="s">
        <v>278</v>
      </c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51</v>
      </c>
      <c r="B34" s="221">
        <v>26</v>
      </c>
      <c r="C34" s="162">
        <v>32</v>
      </c>
      <c r="D34" s="162"/>
      <c r="E34" s="157"/>
      <c r="F34" s="157"/>
      <c r="G34" s="156"/>
      <c r="H34" s="156"/>
      <c r="I34" s="284"/>
      <c r="J34" s="284"/>
      <c r="K34" s="418" t="str">
        <f t="shared" si="0"/>
        <v/>
      </c>
      <c r="L34" s="284"/>
      <c r="M34" s="284"/>
      <c r="N34" s="418" t="str">
        <f t="shared" si="1"/>
        <v/>
      </c>
      <c r="O34" s="284"/>
      <c r="P34" s="284"/>
      <c r="Q34" s="41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2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52</v>
      </c>
      <c r="B35" s="221">
        <v>27</v>
      </c>
      <c r="C35" s="162">
        <v>31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292"/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2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53</v>
      </c>
      <c r="B36" s="221">
        <v>28</v>
      </c>
      <c r="C36" s="162">
        <v>28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2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47</v>
      </c>
      <c r="B37" s="221">
        <v>29</v>
      </c>
      <c r="C37" s="162">
        <v>27</v>
      </c>
      <c r="D37" s="162"/>
      <c r="E37" s="157">
        <v>7.57</v>
      </c>
      <c r="F37" s="157">
        <v>7.47</v>
      </c>
      <c r="G37" s="156">
        <v>1340</v>
      </c>
      <c r="H37" s="156">
        <v>443</v>
      </c>
      <c r="I37" s="284">
        <v>179</v>
      </c>
      <c r="J37" s="284">
        <v>17</v>
      </c>
      <c r="K37" s="418">
        <f t="shared" si="0"/>
        <v>90.502793296089393</v>
      </c>
      <c r="L37" s="284">
        <v>904</v>
      </c>
      <c r="M37" s="284">
        <v>7</v>
      </c>
      <c r="N37" s="418">
        <f t="shared" si="1"/>
        <v>99.225663716814154</v>
      </c>
      <c r="O37" s="284">
        <v>1808</v>
      </c>
      <c r="P37" s="284">
        <v>19</v>
      </c>
      <c r="Q37" s="418">
        <f t="shared" si="2"/>
        <v>98.94911504424779</v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 t="s">
        <v>276</v>
      </c>
      <c r="AI37" s="156" t="s">
        <v>277</v>
      </c>
      <c r="AJ37" s="156" t="s">
        <v>278</v>
      </c>
      <c r="AK37" s="292" t="s">
        <v>278</v>
      </c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>
        <v>2000</v>
      </c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2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48</v>
      </c>
      <c r="B38" s="221">
        <v>30</v>
      </c>
      <c r="C38" s="162">
        <v>20</v>
      </c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1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0" t="s">
        <v>49</v>
      </c>
      <c r="B39" s="223">
        <v>31</v>
      </c>
      <c r="C39" s="167">
        <v>19</v>
      </c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>
        <v>2</v>
      </c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954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65</v>
      </c>
      <c r="AX40" s="172">
        <f>SUM(AX9:AX39)</f>
        <v>2000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6">SUM(BC9:BC39)</f>
        <v>0</v>
      </c>
      <c r="BD40" s="172">
        <f t="shared" si="6"/>
        <v>0</v>
      </c>
      <c r="BE40" s="172">
        <f t="shared" si="6"/>
        <v>0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59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7">IF(SUM(C9:C39)=0,"",AVERAGE(C9:C39))</f>
        <v>30.774193548387096</v>
      </c>
      <c r="D41" s="178" t="str">
        <f t="shared" si="7"/>
        <v/>
      </c>
      <c r="E41" s="179">
        <f t="shared" si="7"/>
        <v>7.2580000000000009</v>
      </c>
      <c r="F41" s="179">
        <f t="shared" si="7"/>
        <v>7.2140000000000004</v>
      </c>
      <c r="G41" s="178">
        <f t="shared" si="7"/>
        <v>1645.8</v>
      </c>
      <c r="H41" s="178">
        <f t="shared" si="7"/>
        <v>1209.0999999999999</v>
      </c>
      <c r="I41" s="178">
        <f t="shared" si="7"/>
        <v>210.9</v>
      </c>
      <c r="J41" s="178">
        <f t="shared" si="7"/>
        <v>17.218181818181819</v>
      </c>
      <c r="K41" s="180">
        <f t="shared" si="7"/>
        <v>91.633255423877955</v>
      </c>
      <c r="L41" s="178">
        <f t="shared" si="7"/>
        <v>391.63636363636363</v>
      </c>
      <c r="M41" s="178">
        <f t="shared" si="7"/>
        <v>14.363636363636363</v>
      </c>
      <c r="N41" s="180">
        <f t="shared" si="7"/>
        <v>95.452238028935099</v>
      </c>
      <c r="O41" s="178">
        <f t="shared" si="7"/>
        <v>813.4</v>
      </c>
      <c r="P41" s="178">
        <f t="shared" si="7"/>
        <v>72.181818181818187</v>
      </c>
      <c r="Q41" s="180">
        <f t="shared" si="7"/>
        <v>89.197884584418915</v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>
        <f t="shared" si="7"/>
        <v>6.7</v>
      </c>
      <c r="AD41" s="180">
        <f t="shared" si="7"/>
        <v>2.2999999999999998</v>
      </c>
      <c r="AE41" s="180">
        <f t="shared" si="7"/>
        <v>65.671641791044777</v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>
        <f t="shared" si="8"/>
        <v>32.5</v>
      </c>
      <c r="AX41" s="180">
        <f t="shared" si="8"/>
        <v>2000</v>
      </c>
      <c r="AY41" s="180" t="str">
        <f t="shared" si="8"/>
        <v/>
      </c>
      <c r="AZ41" s="180" t="str">
        <f t="shared" si="8"/>
        <v/>
      </c>
      <c r="BA41" s="180" t="str">
        <f t="shared" si="8"/>
        <v/>
      </c>
      <c r="BB41" s="180" t="str">
        <f t="shared" si="8"/>
        <v/>
      </c>
      <c r="BC41" s="180" t="str">
        <f t="shared" si="8"/>
        <v/>
      </c>
      <c r="BD41" s="180" t="str">
        <f t="shared" si="8"/>
        <v/>
      </c>
      <c r="BE41" s="180" t="str">
        <f t="shared" si="8"/>
        <v/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9">IF(SUM(BQ9:BQ39)=0,"",AVERAGE(BQ9:BQ39))</f>
        <v>1.903225806451613</v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19</v>
      </c>
      <c r="D42" s="182">
        <f t="shared" ref="D42:AE42" si="10">MIN(D9:D39)</f>
        <v>0</v>
      </c>
      <c r="E42" s="183">
        <f t="shared" si="10"/>
        <v>7.1</v>
      </c>
      <c r="F42" s="183">
        <f t="shared" si="10"/>
        <v>7.02</v>
      </c>
      <c r="G42" s="182">
        <f t="shared" si="10"/>
        <v>1340</v>
      </c>
      <c r="H42" s="182">
        <f t="shared" si="10"/>
        <v>443</v>
      </c>
      <c r="I42" s="182">
        <f t="shared" si="10"/>
        <v>164</v>
      </c>
      <c r="J42" s="182">
        <f t="shared" si="10"/>
        <v>6</v>
      </c>
      <c r="K42" s="184">
        <f t="shared" si="10"/>
        <v>87.027027027027032</v>
      </c>
      <c r="L42" s="182">
        <f t="shared" si="10"/>
        <v>216</v>
      </c>
      <c r="M42" s="182">
        <f t="shared" si="10"/>
        <v>7</v>
      </c>
      <c r="N42" s="184">
        <f t="shared" si="10"/>
        <v>91.891891891891902</v>
      </c>
      <c r="O42" s="182">
        <f t="shared" si="10"/>
        <v>444</v>
      </c>
      <c r="P42" s="182">
        <f t="shared" si="10"/>
        <v>19</v>
      </c>
      <c r="Q42" s="184">
        <f t="shared" si="10"/>
        <v>81.756756756756758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6.7</v>
      </c>
      <c r="AD42" s="184">
        <f>MAX(AD8:AD38)</f>
        <v>2.2999999999999998</v>
      </c>
      <c r="AE42" s="184">
        <f t="shared" si="10"/>
        <v>65.671641791044777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25</v>
      </c>
      <c r="AX42" s="184">
        <f t="shared" si="11"/>
        <v>2000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0</v>
      </c>
      <c r="BD42" s="184">
        <f t="shared" si="12"/>
        <v>0</v>
      </c>
      <c r="BE42" s="184">
        <f t="shared" si="12"/>
        <v>0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3">MIN(BQ9:BQ39)</f>
        <v>1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39</v>
      </c>
      <c r="D43" s="186">
        <f t="shared" ref="D43:AE43" si="14">MAX(D9:D39)</f>
        <v>0</v>
      </c>
      <c r="E43" s="187">
        <f t="shared" si="14"/>
        <v>7.57</v>
      </c>
      <c r="F43" s="187">
        <f t="shared" si="14"/>
        <v>7.47</v>
      </c>
      <c r="G43" s="186">
        <f t="shared" si="14"/>
        <v>2370</v>
      </c>
      <c r="H43" s="186">
        <f t="shared" si="14"/>
        <v>1430</v>
      </c>
      <c r="I43" s="186">
        <f t="shared" si="14"/>
        <v>324</v>
      </c>
      <c r="J43" s="186">
        <f t="shared" si="14"/>
        <v>24</v>
      </c>
      <c r="K43" s="188">
        <f t="shared" si="14"/>
        <v>97.5</v>
      </c>
      <c r="L43" s="186">
        <f t="shared" si="14"/>
        <v>904</v>
      </c>
      <c r="M43" s="186">
        <f t="shared" si="14"/>
        <v>22</v>
      </c>
      <c r="N43" s="188">
        <f t="shared" si="14"/>
        <v>99.225663716814154</v>
      </c>
      <c r="O43" s="186">
        <f t="shared" si="14"/>
        <v>1808</v>
      </c>
      <c r="P43" s="186">
        <f t="shared" si="14"/>
        <v>98</v>
      </c>
      <c r="Q43" s="188">
        <f t="shared" si="14"/>
        <v>98.94911504424779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6.7</v>
      </c>
      <c r="AD43" s="188">
        <f>MAX(AD9:AD39)</f>
        <v>2.2999999999999998</v>
      </c>
      <c r="AE43" s="188">
        <f t="shared" si="14"/>
        <v>65.671641791044777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40</v>
      </c>
      <c r="AX43" s="188">
        <f t="shared" si="15"/>
        <v>2000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0</v>
      </c>
      <c r="BD43" s="188">
        <f t="shared" si="16"/>
        <v>0</v>
      </c>
      <c r="BE43" s="188">
        <f t="shared" si="16"/>
        <v>0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7">MAX(BQ9:BQ39)</f>
        <v>3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>
        <f>IF(SUM(C9:C39)=0,"",AVERAGE(C9:C12,C15:C19,C22:C26,C29:C33,C36:C39))</f>
        <v>29.913043478260871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IF(SUM(C9:C39)=0,"",AVERAGE(C13,C20,C27,C34))</f>
        <v>33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IF(SUM(C9:C39)=0,"",AVERAGE(C14,C20:C21,C28,C35))</f>
        <v>32.799999999999997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IF(SUM(C9:C39)=0,"",AVERAGE(C13:C14,C20:C21,C27:C28,C34:C35))</f>
        <v>33.25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IF(SUM(C44:C47)=0,"",AVERAGE(C44:C47))</f>
        <v>32.240760869565221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AF1" zoomScale="55" zoomScaleNormal="55" workbookViewId="0">
      <selection activeCell="BR21" sqref="BR2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octubre!C1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97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18" t="s">
        <v>50</v>
      </c>
      <c r="B9" s="219">
        <v>1</v>
      </c>
      <c r="C9" s="156">
        <v>17</v>
      </c>
      <c r="D9" s="156"/>
      <c r="E9" s="157">
        <v>7.53</v>
      </c>
      <c r="F9" s="157">
        <v>7.42</v>
      </c>
      <c r="G9" s="156">
        <v>1753</v>
      </c>
      <c r="H9" s="156">
        <v>892</v>
      </c>
      <c r="I9" s="284">
        <v>174</v>
      </c>
      <c r="J9" s="284">
        <v>9</v>
      </c>
      <c r="K9" s="418">
        <f t="shared" ref="K9:K39" si="0">IF(AND(I9&lt;&gt;"",J9&lt;&gt;""),(I9-J9)/I9*100,"")</f>
        <v>94.827586206896555</v>
      </c>
      <c r="L9" s="284">
        <v>223</v>
      </c>
      <c r="M9" s="284">
        <v>14</v>
      </c>
      <c r="N9" s="418">
        <f t="shared" ref="N9:N39" si="1">IF(AND(L9&lt;&gt;"",M9&lt;&gt;""),(L9-M9)/L9*100,"")</f>
        <v>93.721973094170409</v>
      </c>
      <c r="O9" s="284">
        <v>446</v>
      </c>
      <c r="P9" s="284">
        <v>58</v>
      </c>
      <c r="Q9" s="418">
        <f>IF(AND(O9&lt;&gt;"",P9&lt;&gt;""),(O9-P9)/O9*100,"")</f>
        <v>86.995515695067255</v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 t="s">
        <v>276</v>
      </c>
      <c r="AI9" s="156" t="s">
        <v>277</v>
      </c>
      <c r="AJ9" s="156" t="s">
        <v>278</v>
      </c>
      <c r="AK9" s="292" t="s">
        <v>278</v>
      </c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1</v>
      </c>
      <c r="BR9" s="426"/>
      <c r="BS9" s="427"/>
      <c r="BT9" s="427" t="s">
        <v>212</v>
      </c>
      <c r="BU9" s="428" t="s">
        <v>212</v>
      </c>
    </row>
    <row r="10" spans="1:264" s="41" customFormat="1" ht="24.95" customHeight="1" x14ac:dyDescent="0.25">
      <c r="A10" s="220" t="s">
        <v>51</v>
      </c>
      <c r="B10" s="221">
        <v>2</v>
      </c>
      <c r="C10" s="162">
        <v>47</v>
      </c>
      <c r="D10" s="162"/>
      <c r="E10" s="157"/>
      <c r="F10" s="157"/>
      <c r="G10" s="156"/>
      <c r="H10" s="156"/>
      <c r="I10" s="284"/>
      <c r="J10" s="284"/>
      <c r="K10" s="418" t="str">
        <f t="shared" si="0"/>
        <v/>
      </c>
      <c r="L10" s="284"/>
      <c r="M10" s="284"/>
      <c r="N10" s="418" t="str">
        <f t="shared" si="1"/>
        <v/>
      </c>
      <c r="O10" s="284"/>
      <c r="P10" s="284"/>
      <c r="Q10" s="418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2</v>
      </c>
      <c r="BR10" s="426"/>
      <c r="BS10" s="427"/>
      <c r="BT10" s="427"/>
      <c r="BU10" s="428" t="s">
        <v>212</v>
      </c>
    </row>
    <row r="11" spans="1:264" s="41" customFormat="1" ht="24.95" customHeight="1" x14ac:dyDescent="0.25">
      <c r="A11" s="220" t="s">
        <v>52</v>
      </c>
      <c r="B11" s="221">
        <v>3</v>
      </c>
      <c r="C11" s="162">
        <v>45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3</v>
      </c>
      <c r="BR11" s="426"/>
      <c r="BS11" s="427"/>
      <c r="BT11" s="427" t="s">
        <v>212</v>
      </c>
      <c r="BU11" s="428" t="s">
        <v>212</v>
      </c>
    </row>
    <row r="12" spans="1:264" s="41" customFormat="1" ht="24.95" customHeight="1" x14ac:dyDescent="0.25">
      <c r="A12" s="220" t="s">
        <v>53</v>
      </c>
      <c r="B12" s="221">
        <v>4</v>
      </c>
      <c r="C12" s="162">
        <v>23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292"/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299"/>
      <c r="AX12" s="166"/>
      <c r="AY12" s="300"/>
      <c r="AZ12" s="325"/>
      <c r="BA12" s="326"/>
      <c r="BB12" s="326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2</v>
      </c>
      <c r="BR12" s="426"/>
      <c r="BS12" s="427"/>
      <c r="BT12" s="427" t="s">
        <v>212</v>
      </c>
      <c r="BU12" s="428" t="s">
        <v>212</v>
      </c>
    </row>
    <row r="13" spans="1:264" s="41" customFormat="1" ht="24.95" customHeight="1" x14ac:dyDescent="0.25">
      <c r="A13" s="220" t="s">
        <v>47</v>
      </c>
      <c r="B13" s="221">
        <v>5</v>
      </c>
      <c r="C13" s="162">
        <v>26</v>
      </c>
      <c r="D13" s="162"/>
      <c r="E13" s="157">
        <v>7.43</v>
      </c>
      <c r="F13" s="157">
        <v>7.28</v>
      </c>
      <c r="G13" s="156">
        <v>1696</v>
      </c>
      <c r="H13" s="156">
        <v>875</v>
      </c>
      <c r="I13" s="284">
        <v>142</v>
      </c>
      <c r="J13" s="284">
        <v>10</v>
      </c>
      <c r="K13" s="418">
        <f t="shared" si="0"/>
        <v>92.957746478873233</v>
      </c>
      <c r="L13" s="284">
        <v>244</v>
      </c>
      <c r="M13" s="284">
        <v>15</v>
      </c>
      <c r="N13" s="418">
        <f t="shared" si="1"/>
        <v>93.852459016393439</v>
      </c>
      <c r="O13" s="284">
        <v>488</v>
      </c>
      <c r="P13" s="284">
        <v>65</v>
      </c>
      <c r="Q13" s="418">
        <f t="shared" si="2"/>
        <v>86.680327868852459</v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 t="s">
        <v>276</v>
      </c>
      <c r="AI13" s="156" t="s">
        <v>277</v>
      </c>
      <c r="AJ13" s="156" t="s">
        <v>278</v>
      </c>
      <c r="AK13" s="292" t="s">
        <v>278</v>
      </c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299"/>
      <c r="AX13" s="166"/>
      <c r="AY13" s="300"/>
      <c r="AZ13" s="325"/>
      <c r="BA13" s="326"/>
      <c r="BB13" s="326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2</v>
      </c>
      <c r="BR13" s="426"/>
      <c r="BS13" s="427"/>
      <c r="BT13" s="427" t="s">
        <v>212</v>
      </c>
      <c r="BU13" s="428" t="s">
        <v>212</v>
      </c>
    </row>
    <row r="14" spans="1:264" s="41" customFormat="1" ht="24.95" customHeight="1" x14ac:dyDescent="0.25">
      <c r="A14" s="220" t="s">
        <v>48</v>
      </c>
      <c r="B14" s="221">
        <v>6</v>
      </c>
      <c r="C14" s="162">
        <v>25</v>
      </c>
      <c r="D14" s="162"/>
      <c r="E14" s="157">
        <v>7.1</v>
      </c>
      <c r="F14" s="157">
        <v>7.2</v>
      </c>
      <c r="G14" s="156">
        <v>1660</v>
      </c>
      <c r="H14" s="156">
        <v>990</v>
      </c>
      <c r="I14" s="284">
        <v>150</v>
      </c>
      <c r="J14" s="284">
        <v>13</v>
      </c>
      <c r="K14" s="418">
        <f t="shared" si="0"/>
        <v>91.333333333333329</v>
      </c>
      <c r="L14" s="284">
        <v>263</v>
      </c>
      <c r="M14" s="284">
        <v>16</v>
      </c>
      <c r="N14" s="418">
        <f t="shared" si="1"/>
        <v>93.916349809885929</v>
      </c>
      <c r="O14" s="284">
        <v>503</v>
      </c>
      <c r="P14" s="284">
        <v>63</v>
      </c>
      <c r="Q14" s="418">
        <f t="shared" si="2"/>
        <v>87.475149105367791</v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 t="s">
        <v>276</v>
      </c>
      <c r="AI14" s="156" t="s">
        <v>280</v>
      </c>
      <c r="AJ14" s="156" t="s">
        <v>278</v>
      </c>
      <c r="AK14" s="292" t="s">
        <v>278</v>
      </c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299"/>
      <c r="AX14" s="166"/>
      <c r="AY14" s="301"/>
      <c r="AZ14" s="325"/>
      <c r="BA14" s="326"/>
      <c r="BB14" s="326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2</v>
      </c>
      <c r="BR14" s="426"/>
      <c r="BS14" s="427"/>
      <c r="BT14" s="427" t="s">
        <v>212</v>
      </c>
      <c r="BU14" s="428" t="s">
        <v>212</v>
      </c>
    </row>
    <row r="15" spans="1:264" s="41" customFormat="1" ht="24.95" customHeight="1" x14ac:dyDescent="0.25">
      <c r="A15" s="220" t="s">
        <v>49</v>
      </c>
      <c r="B15" s="221">
        <v>7</v>
      </c>
      <c r="C15" s="162">
        <v>26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299"/>
      <c r="AX15" s="166"/>
      <c r="AY15" s="300"/>
      <c r="AZ15" s="325"/>
      <c r="BA15" s="326"/>
      <c r="BB15" s="326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2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20" t="s">
        <v>50</v>
      </c>
      <c r="B16" s="221">
        <v>8</v>
      </c>
      <c r="C16" s="162">
        <v>25</v>
      </c>
      <c r="D16" s="162"/>
      <c r="E16" s="157">
        <v>7.35</v>
      </c>
      <c r="F16" s="157">
        <v>7.63</v>
      </c>
      <c r="G16" s="156">
        <v>1528</v>
      </c>
      <c r="H16" s="156">
        <v>942</v>
      </c>
      <c r="I16" s="284">
        <v>121</v>
      </c>
      <c r="J16" s="284">
        <v>13</v>
      </c>
      <c r="K16" s="418">
        <f t="shared" si="0"/>
        <v>89.256198347107443</v>
      </c>
      <c r="L16" s="284">
        <v>155</v>
      </c>
      <c r="M16" s="284">
        <v>17</v>
      </c>
      <c r="N16" s="418">
        <f t="shared" si="1"/>
        <v>89.032258064516128</v>
      </c>
      <c r="O16" s="284">
        <v>310</v>
      </c>
      <c r="P16" s="284">
        <v>73</v>
      </c>
      <c r="Q16" s="418">
        <f t="shared" si="2"/>
        <v>76.451612903225808</v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 t="s">
        <v>276</v>
      </c>
      <c r="AI16" s="156" t="s">
        <v>277</v>
      </c>
      <c r="AJ16" s="156" t="s">
        <v>278</v>
      </c>
      <c r="AK16" s="292" t="s">
        <v>278</v>
      </c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299"/>
      <c r="AX16" s="166"/>
      <c r="AY16" s="300"/>
      <c r="AZ16" s="325"/>
      <c r="BA16" s="326"/>
      <c r="BB16" s="326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2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51</v>
      </c>
      <c r="B17" s="221">
        <v>9</v>
      </c>
      <c r="C17" s="162">
        <v>24</v>
      </c>
      <c r="D17" s="162"/>
      <c r="E17" s="157"/>
      <c r="F17" s="157"/>
      <c r="G17" s="156"/>
      <c r="H17" s="156"/>
      <c r="I17" s="284"/>
      <c r="J17" s="284"/>
      <c r="K17" s="418" t="str">
        <f t="shared" si="0"/>
        <v/>
      </c>
      <c r="L17" s="284"/>
      <c r="M17" s="284"/>
      <c r="N17" s="418" t="str">
        <f t="shared" si="1"/>
        <v/>
      </c>
      <c r="O17" s="284"/>
      <c r="P17" s="284"/>
      <c r="Q17" s="41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299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2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52</v>
      </c>
      <c r="B18" s="221">
        <v>10</v>
      </c>
      <c r="C18" s="162">
        <v>26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292"/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299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2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53</v>
      </c>
      <c r="B19" s="221">
        <v>11</v>
      </c>
      <c r="C19" s="162">
        <v>24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292"/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299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2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47</v>
      </c>
      <c r="B20" s="221">
        <v>12</v>
      </c>
      <c r="C20" s="162">
        <v>26</v>
      </c>
      <c r="D20" s="162"/>
      <c r="E20" s="157">
        <v>7.39</v>
      </c>
      <c r="F20" s="157">
        <v>7.91</v>
      </c>
      <c r="G20" s="156">
        <v>1449</v>
      </c>
      <c r="H20" s="156">
        <v>1280</v>
      </c>
      <c r="I20" s="284">
        <v>105</v>
      </c>
      <c r="J20" s="284">
        <v>16</v>
      </c>
      <c r="K20" s="418">
        <f t="shared" si="0"/>
        <v>84.761904761904759</v>
      </c>
      <c r="L20" s="284">
        <v>192</v>
      </c>
      <c r="M20" s="284">
        <v>19</v>
      </c>
      <c r="N20" s="418">
        <f t="shared" si="1"/>
        <v>90.104166666666657</v>
      </c>
      <c r="O20" s="284">
        <v>383</v>
      </c>
      <c r="P20" s="284">
        <v>97</v>
      </c>
      <c r="Q20" s="418">
        <f t="shared" si="2"/>
        <v>74.673629242819842</v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 t="s">
        <v>276</v>
      </c>
      <c r="AI20" s="156" t="s">
        <v>277</v>
      </c>
      <c r="AJ20" s="156" t="s">
        <v>278</v>
      </c>
      <c r="AK20" s="292" t="s">
        <v>278</v>
      </c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299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2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48</v>
      </c>
      <c r="B21" s="221">
        <v>13</v>
      </c>
      <c r="C21" s="162">
        <v>25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/>
      <c r="AI21" s="156"/>
      <c r="AJ21" s="156"/>
      <c r="AK21" s="292"/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299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2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49</v>
      </c>
      <c r="B22" s="221">
        <v>14</v>
      </c>
      <c r="C22" s="162">
        <v>27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299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2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50</v>
      </c>
      <c r="B23" s="221">
        <v>15</v>
      </c>
      <c r="C23" s="162">
        <v>25</v>
      </c>
      <c r="D23" s="162"/>
      <c r="E23" s="157">
        <v>7.34</v>
      </c>
      <c r="F23" s="157">
        <v>7.73</v>
      </c>
      <c r="G23" s="156">
        <v>1385</v>
      </c>
      <c r="H23" s="156">
        <v>1273</v>
      </c>
      <c r="I23" s="284">
        <v>174</v>
      </c>
      <c r="J23" s="284">
        <v>12</v>
      </c>
      <c r="K23" s="418">
        <f t="shared" si="0"/>
        <v>93.103448275862064</v>
      </c>
      <c r="L23" s="284">
        <v>223</v>
      </c>
      <c r="M23" s="284">
        <v>18</v>
      </c>
      <c r="N23" s="418">
        <f t="shared" si="1"/>
        <v>91.928251121076229</v>
      </c>
      <c r="O23" s="284">
        <v>446</v>
      </c>
      <c r="P23" s="284">
        <v>91</v>
      </c>
      <c r="Q23" s="418">
        <f t="shared" si="2"/>
        <v>79.596412556053806</v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 t="s">
        <v>276</v>
      </c>
      <c r="AI23" s="156" t="s">
        <v>277</v>
      </c>
      <c r="AJ23" s="156" t="s">
        <v>278</v>
      </c>
      <c r="AK23" s="292" t="s">
        <v>278</v>
      </c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299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2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51</v>
      </c>
      <c r="B24" s="221">
        <v>16</v>
      </c>
      <c r="C24" s="162">
        <v>15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299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1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52</v>
      </c>
      <c r="B25" s="221">
        <v>17</v>
      </c>
      <c r="C25" s="162">
        <v>13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292"/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299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2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53</v>
      </c>
      <c r="B26" s="221">
        <v>18</v>
      </c>
      <c r="C26" s="162">
        <v>14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299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2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47</v>
      </c>
      <c r="B27" s="221">
        <v>19</v>
      </c>
      <c r="C27" s="162">
        <v>13</v>
      </c>
      <c r="D27" s="162"/>
      <c r="E27" s="157">
        <v>7.55</v>
      </c>
      <c r="F27" s="157">
        <v>7.69</v>
      </c>
      <c r="G27" s="156">
        <v>1076</v>
      </c>
      <c r="H27" s="156">
        <v>1275</v>
      </c>
      <c r="I27" s="284">
        <v>211</v>
      </c>
      <c r="J27" s="284">
        <v>6</v>
      </c>
      <c r="K27" s="418">
        <f t="shared" si="0"/>
        <v>97.156398104265406</v>
      </c>
      <c r="L27" s="284">
        <v>153</v>
      </c>
      <c r="M27" s="284">
        <v>17</v>
      </c>
      <c r="N27" s="418">
        <f t="shared" si="1"/>
        <v>88.888888888888886</v>
      </c>
      <c r="O27" s="284">
        <v>306</v>
      </c>
      <c r="P27" s="284">
        <v>80</v>
      </c>
      <c r="Q27" s="418">
        <f t="shared" si="2"/>
        <v>73.856209150326805</v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>
        <v>1.3</v>
      </c>
      <c r="AD27" s="157">
        <v>0.1</v>
      </c>
      <c r="AE27" s="178">
        <f t="shared" si="4"/>
        <v>92.307692307692307</v>
      </c>
      <c r="AF27" s="156"/>
      <c r="AG27" s="156"/>
      <c r="AH27" s="125" t="s">
        <v>276</v>
      </c>
      <c r="AI27" s="156" t="s">
        <v>277</v>
      </c>
      <c r="AJ27" s="156" t="s">
        <v>278</v>
      </c>
      <c r="AK27" s="292" t="s">
        <v>278</v>
      </c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299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2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48</v>
      </c>
      <c r="B28" s="221">
        <v>20</v>
      </c>
      <c r="C28" s="162">
        <v>15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292"/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299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2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49</v>
      </c>
      <c r="B29" s="221">
        <v>21</v>
      </c>
      <c r="C29" s="162">
        <v>13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2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50</v>
      </c>
      <c r="B30" s="221">
        <v>22</v>
      </c>
      <c r="C30" s="162">
        <v>14</v>
      </c>
      <c r="D30" s="162"/>
      <c r="E30" s="157">
        <v>7.34</v>
      </c>
      <c r="F30" s="157">
        <v>7.54</v>
      </c>
      <c r="G30" s="156">
        <v>1134</v>
      </c>
      <c r="H30" s="156">
        <v>1285</v>
      </c>
      <c r="I30" s="284">
        <v>184</v>
      </c>
      <c r="J30" s="284">
        <v>23</v>
      </c>
      <c r="K30" s="418">
        <f t="shared" si="0"/>
        <v>87.5</v>
      </c>
      <c r="L30" s="284">
        <v>236</v>
      </c>
      <c r="M30" s="284">
        <v>20</v>
      </c>
      <c r="N30" s="418">
        <f t="shared" si="1"/>
        <v>91.525423728813564</v>
      </c>
      <c r="O30" s="284">
        <v>472</v>
      </c>
      <c r="P30" s="284">
        <v>99</v>
      </c>
      <c r="Q30" s="418">
        <f t="shared" si="2"/>
        <v>79.025423728813564</v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 t="s">
        <v>276</v>
      </c>
      <c r="AI30" s="156" t="s">
        <v>277</v>
      </c>
      <c r="AJ30" s="156" t="s">
        <v>278</v>
      </c>
      <c r="AK30" s="292" t="s">
        <v>278</v>
      </c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2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51</v>
      </c>
      <c r="B31" s="221">
        <v>23</v>
      </c>
      <c r="C31" s="162">
        <v>12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2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52</v>
      </c>
      <c r="B32" s="221">
        <v>24</v>
      </c>
      <c r="C32" s="162">
        <v>14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292"/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1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53</v>
      </c>
      <c r="B33" s="221">
        <v>25</v>
      </c>
      <c r="C33" s="162">
        <v>12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47</v>
      </c>
      <c r="B34" s="221">
        <v>26</v>
      </c>
      <c r="C34" s="162">
        <v>14</v>
      </c>
      <c r="D34" s="162"/>
      <c r="E34" s="157">
        <v>7.46</v>
      </c>
      <c r="F34" s="157">
        <v>7.53</v>
      </c>
      <c r="G34" s="156">
        <v>1217</v>
      </c>
      <c r="H34" s="156">
        <v>1333</v>
      </c>
      <c r="I34" s="284">
        <v>93</v>
      </c>
      <c r="J34" s="284">
        <v>34</v>
      </c>
      <c r="K34" s="418">
        <f t="shared" si="0"/>
        <v>63.44086021505376</v>
      </c>
      <c r="L34" s="284">
        <v>238</v>
      </c>
      <c r="M34" s="284">
        <v>24</v>
      </c>
      <c r="N34" s="418">
        <f t="shared" si="1"/>
        <v>89.915966386554629</v>
      </c>
      <c r="O34" s="284">
        <v>476</v>
      </c>
      <c r="P34" s="284">
        <v>121</v>
      </c>
      <c r="Q34" s="418">
        <f t="shared" si="2"/>
        <v>74.579831932773118</v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 t="s">
        <v>276</v>
      </c>
      <c r="AI34" s="156" t="s">
        <v>277</v>
      </c>
      <c r="AJ34" s="156" t="s">
        <v>278</v>
      </c>
      <c r="AK34" s="292" t="s">
        <v>278</v>
      </c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4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2" t="s">
        <v>48</v>
      </c>
      <c r="B35" s="221">
        <v>27</v>
      </c>
      <c r="C35" s="162">
        <v>13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292"/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3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49</v>
      </c>
      <c r="B36" s="221">
        <v>28</v>
      </c>
      <c r="C36" s="162">
        <v>14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4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50</v>
      </c>
      <c r="B37" s="221">
        <v>29</v>
      </c>
      <c r="C37" s="162">
        <v>13</v>
      </c>
      <c r="D37" s="162"/>
      <c r="E37" s="157">
        <v>7.35</v>
      </c>
      <c r="F37" s="157">
        <v>7.34</v>
      </c>
      <c r="G37" s="156">
        <v>1194</v>
      </c>
      <c r="H37" s="156">
        <v>1282</v>
      </c>
      <c r="I37" s="284">
        <v>82</v>
      </c>
      <c r="J37" s="284">
        <v>21</v>
      </c>
      <c r="K37" s="418">
        <f t="shared" si="0"/>
        <v>74.390243902439025</v>
      </c>
      <c r="L37" s="284">
        <v>105</v>
      </c>
      <c r="M37" s="284">
        <v>20</v>
      </c>
      <c r="N37" s="418">
        <f t="shared" si="1"/>
        <v>80.952380952380949</v>
      </c>
      <c r="O37" s="284">
        <v>210</v>
      </c>
      <c r="P37" s="284">
        <v>94</v>
      </c>
      <c r="Q37" s="418">
        <f t="shared" si="2"/>
        <v>55.238095238095241</v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 t="s">
        <v>276</v>
      </c>
      <c r="AI37" s="156" t="s">
        <v>277</v>
      </c>
      <c r="AJ37" s="156" t="s">
        <v>278</v>
      </c>
      <c r="AK37" s="292" t="s">
        <v>278</v>
      </c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3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51</v>
      </c>
      <c r="B38" s="221">
        <v>30</v>
      </c>
      <c r="C38" s="162">
        <v>12</v>
      </c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2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/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612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6">SUM(BC9:BC39)</f>
        <v>0</v>
      </c>
      <c r="BD40" s="172">
        <f t="shared" si="6"/>
        <v>0</v>
      </c>
      <c r="BE40" s="172">
        <f t="shared" si="6"/>
        <v>0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64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7">IF(SUM(C9:C39)=0,"",AVERAGE(C9:C39))</f>
        <v>20.399999999999999</v>
      </c>
      <c r="D41" s="178" t="str">
        <f t="shared" si="7"/>
        <v/>
      </c>
      <c r="E41" s="179">
        <f t="shared" si="7"/>
        <v>7.3839999999999986</v>
      </c>
      <c r="F41" s="179">
        <f t="shared" si="7"/>
        <v>7.5269999999999992</v>
      </c>
      <c r="G41" s="178">
        <f t="shared" si="7"/>
        <v>1409.2</v>
      </c>
      <c r="H41" s="178">
        <f t="shared" si="7"/>
        <v>1142.7</v>
      </c>
      <c r="I41" s="178">
        <f t="shared" si="7"/>
        <v>143.6</v>
      </c>
      <c r="J41" s="178">
        <f t="shared" si="7"/>
        <v>15.7</v>
      </c>
      <c r="K41" s="180">
        <f t="shared" si="7"/>
        <v>86.872771962573566</v>
      </c>
      <c r="L41" s="178">
        <f t="shared" si="7"/>
        <v>203.2</v>
      </c>
      <c r="M41" s="178">
        <f t="shared" si="7"/>
        <v>18</v>
      </c>
      <c r="N41" s="180">
        <f t="shared" si="7"/>
        <v>90.383811772934678</v>
      </c>
      <c r="O41" s="178">
        <f t="shared" si="7"/>
        <v>404</v>
      </c>
      <c r="P41" s="178">
        <f t="shared" si="7"/>
        <v>84.1</v>
      </c>
      <c r="Q41" s="180">
        <f t="shared" si="7"/>
        <v>77.457220742139569</v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>
        <f t="shared" si="7"/>
        <v>1.3</v>
      </c>
      <c r="AD41" s="180">
        <f t="shared" si="7"/>
        <v>0.1</v>
      </c>
      <c r="AE41" s="180">
        <f t="shared" si="7"/>
        <v>92.307692307692307</v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 t="str">
        <f t="shared" si="8"/>
        <v/>
      </c>
      <c r="AX41" s="180" t="str">
        <f t="shared" si="8"/>
        <v/>
      </c>
      <c r="AY41" s="180" t="str">
        <f t="shared" si="8"/>
        <v/>
      </c>
      <c r="AZ41" s="180" t="str">
        <f t="shared" si="8"/>
        <v/>
      </c>
      <c r="BA41" s="180" t="str">
        <f t="shared" si="8"/>
        <v/>
      </c>
      <c r="BB41" s="180" t="str">
        <f t="shared" si="8"/>
        <v/>
      </c>
      <c r="BC41" s="180" t="str">
        <f t="shared" si="8"/>
        <v/>
      </c>
      <c r="BD41" s="180" t="str">
        <f t="shared" si="8"/>
        <v/>
      </c>
      <c r="BE41" s="180" t="str">
        <f t="shared" si="8"/>
        <v/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9">IF(SUM(BQ9:BQ39)=0,"",AVERAGE(BQ9:BQ39))</f>
        <v>2.1333333333333333</v>
      </c>
      <c r="BR41" s="180" t="str">
        <f t="shared" si="9"/>
        <v/>
      </c>
      <c r="BS41" s="180" t="str">
        <f t="shared" si="9"/>
        <v/>
      </c>
      <c r="BT41" s="180" t="str">
        <f t="shared" si="9"/>
        <v/>
      </c>
      <c r="BU41" s="180" t="str">
        <f t="shared" si="9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12</v>
      </c>
      <c r="D42" s="182">
        <f t="shared" ref="D42:AE42" si="10">MIN(D9:D39)</f>
        <v>0</v>
      </c>
      <c r="E42" s="183">
        <f t="shared" si="10"/>
        <v>7.1</v>
      </c>
      <c r="F42" s="183">
        <f t="shared" si="10"/>
        <v>7.2</v>
      </c>
      <c r="G42" s="182">
        <f t="shared" si="10"/>
        <v>1076</v>
      </c>
      <c r="H42" s="182">
        <f t="shared" si="10"/>
        <v>875</v>
      </c>
      <c r="I42" s="182">
        <f t="shared" si="10"/>
        <v>82</v>
      </c>
      <c r="J42" s="182">
        <f t="shared" si="10"/>
        <v>6</v>
      </c>
      <c r="K42" s="184">
        <f t="shared" si="10"/>
        <v>63.44086021505376</v>
      </c>
      <c r="L42" s="182">
        <f t="shared" si="10"/>
        <v>105</v>
      </c>
      <c r="M42" s="182">
        <f t="shared" si="10"/>
        <v>14</v>
      </c>
      <c r="N42" s="184">
        <f t="shared" si="10"/>
        <v>80.952380952380949</v>
      </c>
      <c r="O42" s="182">
        <f t="shared" si="10"/>
        <v>210</v>
      </c>
      <c r="P42" s="182">
        <f t="shared" si="10"/>
        <v>58</v>
      </c>
      <c r="Q42" s="184">
        <f t="shared" si="10"/>
        <v>55.238095238095241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1.3</v>
      </c>
      <c r="AD42" s="184">
        <f>MAX(AD8:AD38)</f>
        <v>0.1</v>
      </c>
      <c r="AE42" s="184">
        <f t="shared" si="10"/>
        <v>92.307692307692307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0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0</v>
      </c>
      <c r="BD42" s="184">
        <f t="shared" si="12"/>
        <v>0</v>
      </c>
      <c r="BE42" s="184">
        <f t="shared" si="12"/>
        <v>0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3">MIN(BQ9:BQ39)</f>
        <v>1</v>
      </c>
      <c r="BR42" s="184">
        <f t="shared" si="13"/>
        <v>0</v>
      </c>
      <c r="BS42" s="184">
        <f t="shared" si="13"/>
        <v>0</v>
      </c>
      <c r="BT42" s="184">
        <f t="shared" si="13"/>
        <v>0</v>
      </c>
      <c r="BU42" s="184">
        <f t="shared" si="13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47</v>
      </c>
      <c r="D43" s="186">
        <f t="shared" ref="D43:AE43" si="14">MAX(D9:D39)</f>
        <v>0</v>
      </c>
      <c r="E43" s="187">
        <f t="shared" si="14"/>
        <v>7.55</v>
      </c>
      <c r="F43" s="187">
        <f t="shared" si="14"/>
        <v>7.91</v>
      </c>
      <c r="G43" s="186">
        <f t="shared" si="14"/>
        <v>1753</v>
      </c>
      <c r="H43" s="186">
        <f t="shared" si="14"/>
        <v>1333</v>
      </c>
      <c r="I43" s="186">
        <f t="shared" si="14"/>
        <v>211</v>
      </c>
      <c r="J43" s="186">
        <f t="shared" si="14"/>
        <v>34</v>
      </c>
      <c r="K43" s="188">
        <f t="shared" si="14"/>
        <v>97.156398104265406</v>
      </c>
      <c r="L43" s="186">
        <f t="shared" si="14"/>
        <v>263</v>
      </c>
      <c r="M43" s="186">
        <f t="shared" si="14"/>
        <v>24</v>
      </c>
      <c r="N43" s="188">
        <f t="shared" si="14"/>
        <v>93.916349809885929</v>
      </c>
      <c r="O43" s="186">
        <f t="shared" si="14"/>
        <v>503</v>
      </c>
      <c r="P43" s="186">
        <f t="shared" si="14"/>
        <v>121</v>
      </c>
      <c r="Q43" s="188">
        <f t="shared" si="14"/>
        <v>87.475149105367791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1.3</v>
      </c>
      <c r="AD43" s="188">
        <f>MAX(AD9:AD39)</f>
        <v>0.1</v>
      </c>
      <c r="AE43" s="188">
        <f t="shared" si="14"/>
        <v>92.307692307692307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0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0</v>
      </c>
      <c r="BD43" s="188">
        <f t="shared" si="16"/>
        <v>0</v>
      </c>
      <c r="BE43" s="188">
        <f t="shared" si="16"/>
        <v>0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7">MAX(BQ9:BQ39)</f>
        <v>4</v>
      </c>
      <c r="BR43" s="188">
        <f t="shared" si="17"/>
        <v>0</v>
      </c>
      <c r="BS43" s="188">
        <f t="shared" si="17"/>
        <v>0</v>
      </c>
      <c r="BT43" s="188">
        <f t="shared" si="17"/>
        <v>0</v>
      </c>
      <c r="BU43" s="188">
        <f t="shared" si="17"/>
        <v>0</v>
      </c>
    </row>
    <row r="44" spans="1:73" s="41" customFormat="1" ht="24.95" customHeight="1" x14ac:dyDescent="0.25">
      <c r="A44" s="115" t="s">
        <v>54</v>
      </c>
      <c r="B44" s="249"/>
      <c r="C44" s="189">
        <f>IF(SUM(C9:C39)=0,"",AVERAGE(C12:C16,C19:C23,C26:C30,C33:C37))</f>
        <v>19.350000000000001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IF(SUM(C9:C39)=0,"",AVERAGE(C10,C17,C24,C31,C38))</f>
        <v>22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IF(SUM(C9:C39)=0,"",AVERAGE(C9,C11,C18,C25,C32))</f>
        <v>23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IF(SUM(C9:C39)=0,"",AVERAGE(C9:C11,C17:C18,C24:C25,C31:C32,C38))</f>
        <v>22.5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IF(SUM(C44:C47)=0,"",AVERAGE(C44:C47))</f>
        <v>21.712499999999999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5" zoomScaleNormal="55" workbookViewId="0">
      <selection activeCell="M19" sqref="M1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novembre!C1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98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52</v>
      </c>
      <c r="B9" s="219">
        <v>1</v>
      </c>
      <c r="C9" s="156">
        <v>16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1</v>
      </c>
      <c r="BR9" s="426"/>
      <c r="BS9" s="427"/>
      <c r="BT9" s="427"/>
      <c r="BU9" s="428"/>
    </row>
    <row r="10" spans="1:264" s="41" customFormat="1" ht="24.95" customHeight="1" x14ac:dyDescent="0.25">
      <c r="A10" s="220" t="s">
        <v>53</v>
      </c>
      <c r="B10" s="221">
        <v>2</v>
      </c>
      <c r="C10" s="162">
        <v>15</v>
      </c>
      <c r="D10" s="162"/>
      <c r="E10" s="157">
        <v>7.4</v>
      </c>
      <c r="F10" s="157">
        <v>7.49</v>
      </c>
      <c r="G10" s="156">
        <v>2460</v>
      </c>
      <c r="H10" s="156">
        <v>1549</v>
      </c>
      <c r="I10" s="284">
        <v>220</v>
      </c>
      <c r="J10" s="284">
        <v>34</v>
      </c>
      <c r="K10" s="418">
        <f t="shared" si="0"/>
        <v>84.545454545454547</v>
      </c>
      <c r="L10" s="284">
        <v>580</v>
      </c>
      <c r="M10" s="284">
        <v>22</v>
      </c>
      <c r="N10" s="418">
        <f t="shared" si="1"/>
        <v>96.206896551724142</v>
      </c>
      <c r="O10" s="284">
        <v>1159</v>
      </c>
      <c r="P10" s="284">
        <v>117</v>
      </c>
      <c r="Q10" s="418">
        <f t="shared" si="2"/>
        <v>89.905090595340809</v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 t="s">
        <v>276</v>
      </c>
      <c r="AI10" s="156" t="s">
        <v>277</v>
      </c>
      <c r="AJ10" s="156" t="s">
        <v>278</v>
      </c>
      <c r="AK10" s="292" t="s">
        <v>278</v>
      </c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>
        <v>2.61</v>
      </c>
      <c r="BB10" s="326"/>
      <c r="BC10" s="320">
        <v>8</v>
      </c>
      <c r="BD10" s="320">
        <v>2.61</v>
      </c>
      <c r="BE10" s="320">
        <v>66</v>
      </c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2</v>
      </c>
      <c r="BR10" s="426">
        <v>8</v>
      </c>
      <c r="BS10" s="427"/>
      <c r="BT10" s="427">
        <v>2.61</v>
      </c>
      <c r="BU10" s="428">
        <v>66</v>
      </c>
    </row>
    <row r="11" spans="1:264" s="41" customFormat="1" ht="24.95" customHeight="1" x14ac:dyDescent="0.25">
      <c r="A11" s="220" t="s">
        <v>47</v>
      </c>
      <c r="B11" s="221">
        <v>3</v>
      </c>
      <c r="C11" s="162">
        <v>15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292"/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1</v>
      </c>
      <c r="BR11" s="426"/>
      <c r="BS11" s="427"/>
      <c r="BT11" s="427"/>
      <c r="BU11" s="428"/>
    </row>
    <row r="12" spans="1:264" s="41" customFormat="1" ht="24.95" customHeight="1" x14ac:dyDescent="0.25">
      <c r="A12" s="220" t="s">
        <v>48</v>
      </c>
      <c r="B12" s="221">
        <v>4</v>
      </c>
      <c r="C12" s="162">
        <v>16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292"/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299"/>
      <c r="AX12" s="166"/>
      <c r="AY12" s="300"/>
      <c r="AZ12" s="325"/>
      <c r="BA12" s="326"/>
      <c r="BB12" s="326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2</v>
      </c>
      <c r="BR12" s="426"/>
      <c r="BS12" s="427"/>
      <c r="BT12" s="427"/>
      <c r="BU12" s="428"/>
    </row>
    <row r="13" spans="1:264" s="41" customFormat="1" ht="24.95" customHeight="1" x14ac:dyDescent="0.25">
      <c r="A13" s="220" t="s">
        <v>49</v>
      </c>
      <c r="B13" s="221">
        <v>5</v>
      </c>
      <c r="C13" s="162">
        <v>17</v>
      </c>
      <c r="D13" s="162"/>
      <c r="E13" s="157"/>
      <c r="F13" s="157"/>
      <c r="G13" s="156"/>
      <c r="H13" s="156"/>
      <c r="I13" s="284"/>
      <c r="J13" s="284"/>
      <c r="K13" s="418" t="str">
        <f t="shared" si="0"/>
        <v/>
      </c>
      <c r="L13" s="284"/>
      <c r="M13" s="284"/>
      <c r="N13" s="418" t="str">
        <f t="shared" si="1"/>
        <v/>
      </c>
      <c r="O13" s="284"/>
      <c r="P13" s="284"/>
      <c r="Q13" s="41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299"/>
      <c r="AX13" s="166"/>
      <c r="AY13" s="300"/>
      <c r="AZ13" s="325"/>
      <c r="BA13" s="326"/>
      <c r="BB13" s="326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1</v>
      </c>
      <c r="BR13" s="426"/>
      <c r="BS13" s="427"/>
      <c r="BT13" s="427"/>
      <c r="BU13" s="428"/>
    </row>
    <row r="14" spans="1:264" s="41" customFormat="1" ht="24.95" customHeight="1" x14ac:dyDescent="0.25">
      <c r="A14" s="220" t="s">
        <v>50</v>
      </c>
      <c r="B14" s="221">
        <v>6</v>
      </c>
      <c r="C14" s="162">
        <v>19</v>
      </c>
      <c r="D14" s="162"/>
      <c r="E14" s="157">
        <v>7.24</v>
      </c>
      <c r="F14" s="157">
        <v>7.48</v>
      </c>
      <c r="G14" s="156">
        <v>1842</v>
      </c>
      <c r="H14" s="156">
        <v>1501</v>
      </c>
      <c r="I14" s="284">
        <v>230</v>
      </c>
      <c r="J14" s="284">
        <v>31</v>
      </c>
      <c r="K14" s="418">
        <f t="shared" si="0"/>
        <v>86.521739130434781</v>
      </c>
      <c r="L14" s="284">
        <v>295</v>
      </c>
      <c r="M14" s="284">
        <v>20</v>
      </c>
      <c r="N14" s="418">
        <f t="shared" si="1"/>
        <v>93.220338983050837</v>
      </c>
      <c r="O14" s="284">
        <v>590</v>
      </c>
      <c r="P14" s="284">
        <v>109</v>
      </c>
      <c r="Q14" s="418">
        <f t="shared" si="2"/>
        <v>81.525423728813564</v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 t="s">
        <v>276</v>
      </c>
      <c r="AI14" s="156" t="s">
        <v>277</v>
      </c>
      <c r="AJ14" s="156" t="s">
        <v>278</v>
      </c>
      <c r="AK14" s="292" t="s">
        <v>278</v>
      </c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299"/>
      <c r="AX14" s="166"/>
      <c r="AY14" s="301"/>
      <c r="AZ14" s="325"/>
      <c r="BA14" s="326"/>
      <c r="BB14" s="326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2</v>
      </c>
      <c r="BR14" s="426"/>
      <c r="BS14" s="427"/>
      <c r="BT14" s="427"/>
      <c r="BU14" s="428"/>
    </row>
    <row r="15" spans="1:264" s="41" customFormat="1" ht="24.95" customHeight="1" x14ac:dyDescent="0.25">
      <c r="A15" s="220" t="s">
        <v>51</v>
      </c>
      <c r="B15" s="221">
        <v>7</v>
      </c>
      <c r="C15" s="162">
        <v>34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299"/>
      <c r="AX15" s="166"/>
      <c r="AY15" s="300"/>
      <c r="AZ15" s="325"/>
      <c r="BA15" s="326"/>
      <c r="BB15" s="326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1</v>
      </c>
      <c r="BR15" s="426"/>
      <c r="BS15" s="427"/>
      <c r="BT15" s="427"/>
      <c r="BU15" s="428"/>
    </row>
    <row r="16" spans="1:264" s="41" customFormat="1" ht="24.95" customHeight="1" x14ac:dyDescent="0.25">
      <c r="A16" s="220" t="s">
        <v>52</v>
      </c>
      <c r="B16" s="221">
        <v>8</v>
      </c>
      <c r="C16" s="162">
        <v>35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/>
      <c r="AI16" s="156"/>
      <c r="AJ16" s="156"/>
      <c r="AK16" s="292"/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299"/>
      <c r="AX16" s="166"/>
      <c r="AY16" s="300"/>
      <c r="AZ16" s="325"/>
      <c r="BA16" s="326"/>
      <c r="BB16" s="326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2</v>
      </c>
      <c r="BR16" s="426"/>
      <c r="BS16" s="427"/>
      <c r="BT16" s="427"/>
      <c r="BU16" s="428"/>
    </row>
    <row r="17" spans="1:73" s="41" customFormat="1" ht="24.95" customHeight="1" x14ac:dyDescent="0.25">
      <c r="A17" s="220" t="s">
        <v>53</v>
      </c>
      <c r="B17" s="221">
        <v>9</v>
      </c>
      <c r="C17" s="162">
        <v>22</v>
      </c>
      <c r="D17" s="162"/>
      <c r="E17" s="157"/>
      <c r="F17" s="157"/>
      <c r="G17" s="156"/>
      <c r="H17" s="156"/>
      <c r="I17" s="284"/>
      <c r="J17" s="284"/>
      <c r="K17" s="418" t="str">
        <f t="shared" si="0"/>
        <v/>
      </c>
      <c r="L17" s="284"/>
      <c r="M17" s="284"/>
      <c r="N17" s="418" t="str">
        <f t="shared" si="1"/>
        <v/>
      </c>
      <c r="O17" s="284"/>
      <c r="P17" s="284"/>
      <c r="Q17" s="41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299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1</v>
      </c>
      <c r="BR17" s="426"/>
      <c r="BS17" s="427"/>
      <c r="BT17" s="427"/>
      <c r="BU17" s="428"/>
    </row>
    <row r="18" spans="1:73" s="41" customFormat="1" ht="24.95" customHeight="1" x14ac:dyDescent="0.25">
      <c r="A18" s="220" t="s">
        <v>47</v>
      </c>
      <c r="B18" s="221">
        <v>10</v>
      </c>
      <c r="C18" s="162">
        <v>20</v>
      </c>
      <c r="D18" s="162"/>
      <c r="E18" s="157">
        <v>7.23</v>
      </c>
      <c r="F18" s="157">
        <v>7.43</v>
      </c>
      <c r="G18" s="156">
        <v>1319</v>
      </c>
      <c r="H18" s="156">
        <v>1435</v>
      </c>
      <c r="I18" s="284">
        <v>236</v>
      </c>
      <c r="J18" s="284">
        <v>29</v>
      </c>
      <c r="K18" s="418">
        <f t="shared" si="0"/>
        <v>87.711864406779654</v>
      </c>
      <c r="L18" s="284">
        <v>279</v>
      </c>
      <c r="M18" s="284">
        <v>22</v>
      </c>
      <c r="N18" s="418">
        <f t="shared" si="1"/>
        <v>92.114695340501797</v>
      </c>
      <c r="O18" s="284">
        <v>557</v>
      </c>
      <c r="P18" s="284">
        <v>118</v>
      </c>
      <c r="Q18" s="418">
        <f t="shared" si="2"/>
        <v>78.815080789946137</v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 t="s">
        <v>276</v>
      </c>
      <c r="AI18" s="156" t="s">
        <v>277</v>
      </c>
      <c r="AJ18" s="156" t="s">
        <v>278</v>
      </c>
      <c r="AK18" s="292" t="s">
        <v>278</v>
      </c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299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1</v>
      </c>
      <c r="BR18" s="426"/>
      <c r="BS18" s="427"/>
      <c r="BT18" s="427"/>
      <c r="BU18" s="428"/>
    </row>
    <row r="19" spans="1:73" s="41" customFormat="1" ht="24.95" customHeight="1" x14ac:dyDescent="0.25">
      <c r="A19" s="220" t="s">
        <v>48</v>
      </c>
      <c r="B19" s="221">
        <v>11</v>
      </c>
      <c r="C19" s="162">
        <v>23</v>
      </c>
      <c r="D19" s="162"/>
      <c r="E19" s="157">
        <v>7.1</v>
      </c>
      <c r="F19" s="157">
        <v>7.3</v>
      </c>
      <c r="G19" s="156">
        <v>1410</v>
      </c>
      <c r="H19" s="156">
        <v>1330</v>
      </c>
      <c r="I19" s="284">
        <v>180</v>
      </c>
      <c r="J19" s="284">
        <v>11</v>
      </c>
      <c r="K19" s="418">
        <f t="shared" si="0"/>
        <v>93.888888888888886</v>
      </c>
      <c r="L19" s="284">
        <v>403</v>
      </c>
      <c r="M19" s="284">
        <v>31.2</v>
      </c>
      <c r="N19" s="418">
        <f t="shared" si="1"/>
        <v>92.258064516129039</v>
      </c>
      <c r="O19" s="284">
        <v>786</v>
      </c>
      <c r="P19" s="284">
        <v>112</v>
      </c>
      <c r="Q19" s="418">
        <f t="shared" si="2"/>
        <v>85.75063613231552</v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 t="s">
        <v>276</v>
      </c>
      <c r="AI19" s="156" t="s">
        <v>280</v>
      </c>
      <c r="AJ19" s="156" t="s">
        <v>278</v>
      </c>
      <c r="AK19" s="292" t="s">
        <v>278</v>
      </c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299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2</v>
      </c>
      <c r="BR19" s="426"/>
      <c r="BS19" s="427"/>
      <c r="BT19" s="427"/>
      <c r="BU19" s="428"/>
    </row>
    <row r="20" spans="1:73" s="41" customFormat="1" ht="24.95" customHeight="1" x14ac:dyDescent="0.25">
      <c r="A20" s="220" t="s">
        <v>49</v>
      </c>
      <c r="B20" s="221">
        <v>12</v>
      </c>
      <c r="C20" s="162">
        <v>22</v>
      </c>
      <c r="D20" s="162"/>
      <c r="E20" s="157"/>
      <c r="F20" s="157"/>
      <c r="G20" s="156"/>
      <c r="H20" s="156"/>
      <c r="I20" s="284"/>
      <c r="J20" s="284"/>
      <c r="K20" s="418" t="str">
        <f t="shared" si="0"/>
        <v/>
      </c>
      <c r="L20" s="284"/>
      <c r="M20" s="284"/>
      <c r="N20" s="418" t="str">
        <f t="shared" si="1"/>
        <v/>
      </c>
      <c r="O20" s="284"/>
      <c r="P20" s="284"/>
      <c r="Q20" s="41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/>
      <c r="AD20" s="157"/>
      <c r="AE20" s="178" t="str">
        <f t="shared" si="4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299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1</v>
      </c>
      <c r="BR20" s="426"/>
      <c r="BS20" s="427"/>
      <c r="BT20" s="427"/>
      <c r="BU20" s="428"/>
    </row>
    <row r="21" spans="1:73" s="41" customFormat="1" ht="24.95" customHeight="1" x14ac:dyDescent="0.25">
      <c r="A21" s="220" t="s">
        <v>50</v>
      </c>
      <c r="B21" s="221">
        <v>13</v>
      </c>
      <c r="C21" s="162">
        <v>23</v>
      </c>
      <c r="D21" s="162"/>
      <c r="E21" s="157">
        <v>7.27</v>
      </c>
      <c r="F21" s="157">
        <v>7.47</v>
      </c>
      <c r="G21" s="156">
        <v>7492</v>
      </c>
      <c r="H21" s="156">
        <v>1395</v>
      </c>
      <c r="I21" s="284">
        <v>287</v>
      </c>
      <c r="J21" s="284">
        <v>30</v>
      </c>
      <c r="K21" s="418">
        <f t="shared" si="0"/>
        <v>89.547038327526124</v>
      </c>
      <c r="L21" s="284">
        <v>368</v>
      </c>
      <c r="M21" s="284">
        <v>23</v>
      </c>
      <c r="N21" s="418">
        <f t="shared" si="1"/>
        <v>93.75</v>
      </c>
      <c r="O21" s="284">
        <v>736</v>
      </c>
      <c r="P21" s="284">
        <v>107</v>
      </c>
      <c r="Q21" s="418">
        <f t="shared" si="2"/>
        <v>85.46195652173914</v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 t="s">
        <v>276</v>
      </c>
      <c r="AI21" s="156" t="s">
        <v>277</v>
      </c>
      <c r="AJ21" s="156" t="s">
        <v>278</v>
      </c>
      <c r="AK21" s="292" t="s">
        <v>278</v>
      </c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299"/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2</v>
      </c>
      <c r="BR21" s="426"/>
      <c r="BS21" s="427"/>
      <c r="BT21" s="427"/>
      <c r="BU21" s="428"/>
    </row>
    <row r="22" spans="1:73" s="41" customFormat="1" ht="24.95" customHeight="1" x14ac:dyDescent="0.25">
      <c r="A22" s="220" t="s">
        <v>51</v>
      </c>
      <c r="B22" s="221">
        <v>14</v>
      </c>
      <c r="C22" s="162">
        <v>16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299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2</v>
      </c>
      <c r="BR22" s="426"/>
      <c r="BS22" s="427"/>
      <c r="BT22" s="427"/>
      <c r="BU22" s="428"/>
    </row>
    <row r="23" spans="1:73" s="41" customFormat="1" ht="24.95" customHeight="1" x14ac:dyDescent="0.25">
      <c r="A23" s="220" t="s">
        <v>52</v>
      </c>
      <c r="B23" s="221">
        <v>15</v>
      </c>
      <c r="C23" s="162">
        <v>15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/>
      <c r="AI23" s="156"/>
      <c r="AJ23" s="156"/>
      <c r="AK23" s="292"/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299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1</v>
      </c>
      <c r="BR23" s="426"/>
      <c r="BS23" s="427"/>
      <c r="BT23" s="427"/>
      <c r="BU23" s="428"/>
    </row>
    <row r="24" spans="1:73" s="41" customFormat="1" ht="24.95" customHeight="1" x14ac:dyDescent="0.25">
      <c r="A24" s="220" t="s">
        <v>53</v>
      </c>
      <c r="B24" s="221">
        <v>16</v>
      </c>
      <c r="C24" s="162">
        <v>16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299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2</v>
      </c>
      <c r="BR24" s="426"/>
      <c r="BS24" s="427"/>
      <c r="BT24" s="427"/>
      <c r="BU24" s="428"/>
    </row>
    <row r="25" spans="1:73" s="41" customFormat="1" ht="24.95" customHeight="1" x14ac:dyDescent="0.25">
      <c r="A25" s="220" t="s">
        <v>47</v>
      </c>
      <c r="B25" s="221">
        <v>17</v>
      </c>
      <c r="C25" s="162">
        <v>14</v>
      </c>
      <c r="D25" s="162"/>
      <c r="E25" s="157">
        <v>7.32</v>
      </c>
      <c r="F25" s="157">
        <v>7.49</v>
      </c>
      <c r="G25" s="156">
        <v>1549</v>
      </c>
      <c r="H25" s="156">
        <v>1341</v>
      </c>
      <c r="I25" s="284">
        <v>337</v>
      </c>
      <c r="J25" s="284">
        <v>32</v>
      </c>
      <c r="K25" s="418">
        <f t="shared" si="0"/>
        <v>90.504451038575667</v>
      </c>
      <c r="L25" s="284">
        <v>264</v>
      </c>
      <c r="M25" s="284">
        <v>20</v>
      </c>
      <c r="N25" s="418">
        <f t="shared" si="1"/>
        <v>92.424242424242422</v>
      </c>
      <c r="O25" s="284">
        <v>528</v>
      </c>
      <c r="P25" s="284">
        <v>95</v>
      </c>
      <c r="Q25" s="418">
        <f t="shared" si="2"/>
        <v>82.007575757575751</v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>
        <v>9.1</v>
      </c>
      <c r="AD25" s="157">
        <v>5.0999999999999996</v>
      </c>
      <c r="AE25" s="178">
        <f t="shared" si="4"/>
        <v>43.956043956043956</v>
      </c>
      <c r="AF25" s="156"/>
      <c r="AG25" s="156"/>
      <c r="AH25" s="125" t="s">
        <v>276</v>
      </c>
      <c r="AI25" s="156" t="s">
        <v>277</v>
      </c>
      <c r="AJ25" s="156" t="s">
        <v>278</v>
      </c>
      <c r="AK25" s="292" t="s">
        <v>278</v>
      </c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299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1</v>
      </c>
      <c r="BR25" s="426"/>
      <c r="BS25" s="427"/>
      <c r="BT25" s="427"/>
      <c r="BU25" s="428"/>
    </row>
    <row r="26" spans="1:73" s="41" customFormat="1" ht="24.95" customHeight="1" x14ac:dyDescent="0.25">
      <c r="A26" s="220" t="s">
        <v>48</v>
      </c>
      <c r="B26" s="221">
        <v>18</v>
      </c>
      <c r="C26" s="162">
        <v>15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299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2</v>
      </c>
      <c r="BR26" s="426"/>
      <c r="BS26" s="427"/>
      <c r="BT26" s="427"/>
      <c r="BU26" s="428"/>
    </row>
    <row r="27" spans="1:73" s="41" customFormat="1" ht="24.95" customHeight="1" x14ac:dyDescent="0.25">
      <c r="A27" s="220" t="s">
        <v>49</v>
      </c>
      <c r="B27" s="221">
        <v>19</v>
      </c>
      <c r="C27" s="162">
        <v>14</v>
      </c>
      <c r="D27" s="162"/>
      <c r="E27" s="157"/>
      <c r="F27" s="157"/>
      <c r="G27" s="156"/>
      <c r="H27" s="156"/>
      <c r="I27" s="284"/>
      <c r="J27" s="284"/>
      <c r="K27" s="418" t="str">
        <f t="shared" si="0"/>
        <v/>
      </c>
      <c r="L27" s="284"/>
      <c r="M27" s="284"/>
      <c r="N27" s="418" t="str">
        <f t="shared" si="1"/>
        <v/>
      </c>
      <c r="O27" s="284"/>
      <c r="P27" s="284"/>
      <c r="Q27" s="41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299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1</v>
      </c>
      <c r="BR27" s="426"/>
      <c r="BS27" s="427"/>
      <c r="BT27" s="427"/>
      <c r="BU27" s="428"/>
    </row>
    <row r="28" spans="1:73" s="41" customFormat="1" ht="24.95" customHeight="1" x14ac:dyDescent="0.25">
      <c r="A28" s="220" t="s">
        <v>50</v>
      </c>
      <c r="B28" s="221">
        <v>20</v>
      </c>
      <c r="C28" s="162">
        <v>15</v>
      </c>
      <c r="D28" s="162"/>
      <c r="E28" s="157">
        <v>7.38</v>
      </c>
      <c r="F28" s="157">
        <v>7.51</v>
      </c>
      <c r="G28" s="156">
        <v>1616</v>
      </c>
      <c r="H28" s="156">
        <v>1325</v>
      </c>
      <c r="I28" s="284">
        <v>253</v>
      </c>
      <c r="J28" s="284">
        <v>33</v>
      </c>
      <c r="K28" s="418">
        <f t="shared" si="0"/>
        <v>86.956521739130437</v>
      </c>
      <c r="L28" s="284">
        <v>324</v>
      </c>
      <c r="M28" s="284">
        <v>21</v>
      </c>
      <c r="N28" s="418">
        <f t="shared" si="1"/>
        <v>93.518518518518519</v>
      </c>
      <c r="O28" s="284">
        <v>649</v>
      </c>
      <c r="P28" s="284">
        <v>105</v>
      </c>
      <c r="Q28" s="418">
        <f t="shared" si="2"/>
        <v>83.821263482280429</v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 t="s">
        <v>276</v>
      </c>
      <c r="AI28" s="156" t="s">
        <v>277</v>
      </c>
      <c r="AJ28" s="156" t="s">
        <v>278</v>
      </c>
      <c r="AK28" s="292" t="s">
        <v>278</v>
      </c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299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2</v>
      </c>
      <c r="BR28" s="426"/>
      <c r="BS28" s="427"/>
      <c r="BT28" s="427"/>
      <c r="BU28" s="428"/>
    </row>
    <row r="29" spans="1:73" s="41" customFormat="1" ht="24.95" customHeight="1" x14ac:dyDescent="0.25">
      <c r="A29" s="220" t="s">
        <v>51</v>
      </c>
      <c r="B29" s="221">
        <v>21</v>
      </c>
      <c r="C29" s="162">
        <v>14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1</v>
      </c>
      <c r="BR29" s="426"/>
      <c r="BS29" s="427"/>
      <c r="BT29" s="427"/>
      <c r="BU29" s="428"/>
    </row>
    <row r="30" spans="1:73" s="41" customFormat="1" ht="24.95" customHeight="1" x14ac:dyDescent="0.25">
      <c r="A30" s="220" t="s">
        <v>52</v>
      </c>
      <c r="B30" s="221">
        <v>22</v>
      </c>
      <c r="C30" s="162">
        <v>39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/>
      <c r="AI30" s="156"/>
      <c r="AJ30" s="156"/>
      <c r="AK30" s="292"/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2</v>
      </c>
      <c r="BR30" s="426"/>
      <c r="BS30" s="427"/>
      <c r="BT30" s="427"/>
      <c r="BU30" s="428"/>
    </row>
    <row r="31" spans="1:73" s="41" customFormat="1" ht="24.95" customHeight="1" x14ac:dyDescent="0.25">
      <c r="A31" s="220" t="s">
        <v>53</v>
      </c>
      <c r="B31" s="221">
        <v>23</v>
      </c>
      <c r="C31" s="162">
        <v>25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>
        <v>15</v>
      </c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2</v>
      </c>
      <c r="BR31" s="426"/>
      <c r="BS31" s="427"/>
      <c r="BT31" s="427"/>
      <c r="BU31" s="428"/>
    </row>
    <row r="32" spans="1:73" s="41" customFormat="1" ht="24.95" customHeight="1" x14ac:dyDescent="0.25">
      <c r="A32" s="220" t="s">
        <v>47</v>
      </c>
      <c r="B32" s="221">
        <v>24</v>
      </c>
      <c r="C32" s="162">
        <v>24</v>
      </c>
      <c r="D32" s="162"/>
      <c r="E32" s="157">
        <v>7.42</v>
      </c>
      <c r="F32" s="157">
        <v>7.53</v>
      </c>
      <c r="G32" s="156">
        <v>1644</v>
      </c>
      <c r="H32" s="156">
        <v>1317</v>
      </c>
      <c r="I32" s="284">
        <v>174</v>
      </c>
      <c r="J32" s="284">
        <v>34</v>
      </c>
      <c r="K32" s="418">
        <f t="shared" si="0"/>
        <v>80.459770114942529</v>
      </c>
      <c r="L32" s="284">
        <v>225</v>
      </c>
      <c r="M32" s="284">
        <v>23</v>
      </c>
      <c r="N32" s="418">
        <f t="shared" si="1"/>
        <v>89.777777777777771</v>
      </c>
      <c r="O32" s="284">
        <v>450</v>
      </c>
      <c r="P32" s="284">
        <v>117</v>
      </c>
      <c r="Q32" s="418">
        <f t="shared" si="2"/>
        <v>74</v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 t="s">
        <v>276</v>
      </c>
      <c r="AI32" s="156" t="s">
        <v>277</v>
      </c>
      <c r="AJ32" s="156" t="s">
        <v>278</v>
      </c>
      <c r="AK32" s="292" t="s">
        <v>278</v>
      </c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2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2" t="s">
        <v>48</v>
      </c>
      <c r="B33" s="221">
        <v>25</v>
      </c>
      <c r="C33" s="162">
        <v>27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49</v>
      </c>
      <c r="B34" s="221">
        <v>26</v>
      </c>
      <c r="C34" s="162">
        <v>12</v>
      </c>
      <c r="D34" s="162"/>
      <c r="E34" s="157"/>
      <c r="F34" s="157"/>
      <c r="G34" s="156"/>
      <c r="H34" s="156"/>
      <c r="I34" s="284"/>
      <c r="J34" s="284"/>
      <c r="K34" s="418" t="str">
        <f t="shared" si="0"/>
        <v/>
      </c>
      <c r="L34" s="284"/>
      <c r="M34" s="284"/>
      <c r="N34" s="418" t="str">
        <f t="shared" si="1"/>
        <v/>
      </c>
      <c r="O34" s="284"/>
      <c r="P34" s="284"/>
      <c r="Q34" s="41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2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50</v>
      </c>
      <c r="B35" s="221">
        <v>27</v>
      </c>
      <c r="C35" s="162">
        <v>10</v>
      </c>
      <c r="D35" s="162"/>
      <c r="E35" s="157">
        <v>7.38</v>
      </c>
      <c r="F35" s="157">
        <v>7.25</v>
      </c>
      <c r="G35" s="156">
        <v>1601</v>
      </c>
      <c r="H35" s="156">
        <v>1382</v>
      </c>
      <c r="I35" s="284">
        <v>396</v>
      </c>
      <c r="J35" s="284">
        <v>31</v>
      </c>
      <c r="K35" s="418">
        <f t="shared" si="0"/>
        <v>92.171717171717177</v>
      </c>
      <c r="L35" s="284">
        <v>508</v>
      </c>
      <c r="M35" s="284">
        <v>24</v>
      </c>
      <c r="N35" s="418">
        <f t="shared" si="1"/>
        <v>95.275590551181097</v>
      </c>
      <c r="O35" s="284">
        <v>1015</v>
      </c>
      <c r="P35" s="284">
        <v>119</v>
      </c>
      <c r="Q35" s="418">
        <f t="shared" si="2"/>
        <v>88.275862068965523</v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 t="s">
        <v>276</v>
      </c>
      <c r="AI35" s="156" t="s">
        <v>277</v>
      </c>
      <c r="AJ35" s="156" t="s">
        <v>278</v>
      </c>
      <c r="AK35" s="292" t="s">
        <v>278</v>
      </c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/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1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51</v>
      </c>
      <c r="B36" s="221">
        <v>28</v>
      </c>
      <c r="C36" s="162">
        <v>26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2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52</v>
      </c>
      <c r="B37" s="221">
        <v>29</v>
      </c>
      <c r="C37" s="162">
        <v>28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/>
      <c r="AI37" s="156"/>
      <c r="AJ37" s="156"/>
      <c r="AK37" s="292"/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1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53</v>
      </c>
      <c r="B38" s="221">
        <v>30</v>
      </c>
      <c r="C38" s="162">
        <v>24</v>
      </c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2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0" t="s">
        <v>47</v>
      </c>
      <c r="B39" s="223">
        <v>31</v>
      </c>
      <c r="C39" s="167">
        <v>26</v>
      </c>
      <c r="D39" s="167"/>
      <c r="E39" s="157">
        <v>7.31</v>
      </c>
      <c r="F39" s="157">
        <v>7.01</v>
      </c>
      <c r="G39" s="156">
        <v>1570</v>
      </c>
      <c r="H39" s="156">
        <v>1431</v>
      </c>
      <c r="I39" s="284">
        <v>579</v>
      </c>
      <c r="J39" s="284">
        <v>30</v>
      </c>
      <c r="K39" s="418">
        <f t="shared" si="0"/>
        <v>94.818652849740943</v>
      </c>
      <c r="L39" s="284">
        <v>709</v>
      </c>
      <c r="M39" s="284">
        <v>24</v>
      </c>
      <c r="N39" s="418">
        <f t="shared" si="1"/>
        <v>96.614950634696754</v>
      </c>
      <c r="O39" s="284">
        <v>1417</v>
      </c>
      <c r="P39" s="284">
        <v>123</v>
      </c>
      <c r="Q39" s="418">
        <f t="shared" si="2"/>
        <v>91.319689484827109</v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 t="s">
        <v>276</v>
      </c>
      <c r="AI39" s="156" t="s">
        <v>277</v>
      </c>
      <c r="AJ39" s="156" t="s">
        <v>278</v>
      </c>
      <c r="AK39" s="292" t="s">
        <v>278</v>
      </c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>
        <v>2</v>
      </c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637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15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6">SUM(BC9:BC39)</f>
        <v>8</v>
      </c>
      <c r="BD40" s="172">
        <f t="shared" si="6"/>
        <v>2.61</v>
      </c>
      <c r="BE40" s="172">
        <f t="shared" si="6"/>
        <v>66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49</v>
      </c>
      <c r="BR40" s="172">
        <f>SUM(BR9:BR39)</f>
        <v>8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7">IF(SUM(C9:C39)=0,"",AVERAGE(C9:C39))</f>
        <v>20.548387096774192</v>
      </c>
      <c r="D41" s="178" t="str">
        <f t="shared" si="7"/>
        <v/>
      </c>
      <c r="E41" s="179">
        <f t="shared" si="7"/>
        <v>7.3049999999999997</v>
      </c>
      <c r="F41" s="179">
        <f t="shared" si="7"/>
        <v>7.3960000000000008</v>
      </c>
      <c r="G41" s="178">
        <f t="shared" si="7"/>
        <v>2250.3000000000002</v>
      </c>
      <c r="H41" s="178">
        <f t="shared" si="7"/>
        <v>1400.6</v>
      </c>
      <c r="I41" s="178">
        <f t="shared" si="7"/>
        <v>289.2</v>
      </c>
      <c r="J41" s="178">
        <f t="shared" si="7"/>
        <v>29.5</v>
      </c>
      <c r="K41" s="180">
        <f t="shared" si="7"/>
        <v>88.712609821319077</v>
      </c>
      <c r="L41" s="178">
        <f t="shared" si="7"/>
        <v>395.5</v>
      </c>
      <c r="M41" s="178">
        <f t="shared" si="7"/>
        <v>23.02</v>
      </c>
      <c r="N41" s="180">
        <f t="shared" si="7"/>
        <v>93.516107529782218</v>
      </c>
      <c r="O41" s="178">
        <f t="shared" si="7"/>
        <v>788.7</v>
      </c>
      <c r="P41" s="178">
        <f t="shared" si="7"/>
        <v>112.2</v>
      </c>
      <c r="Q41" s="180">
        <f t="shared" si="7"/>
        <v>84.088257856180405</v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>
        <f t="shared" si="7"/>
        <v>9.1</v>
      </c>
      <c r="AD41" s="180">
        <f t="shared" si="7"/>
        <v>5.0999999999999996</v>
      </c>
      <c r="AE41" s="180">
        <f t="shared" si="7"/>
        <v>43.956043956043956</v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>
        <f t="shared" si="8"/>
        <v>15</v>
      </c>
      <c r="AX41" s="180" t="str">
        <f t="shared" si="8"/>
        <v/>
      </c>
      <c r="AY41" s="180" t="str">
        <f t="shared" si="8"/>
        <v/>
      </c>
      <c r="AZ41" s="180" t="str">
        <f t="shared" si="8"/>
        <v/>
      </c>
      <c r="BA41" s="180">
        <f t="shared" si="8"/>
        <v>2.61</v>
      </c>
      <c r="BB41" s="180" t="str">
        <f t="shared" si="8"/>
        <v/>
      </c>
      <c r="BC41" s="180">
        <f t="shared" si="8"/>
        <v>8</v>
      </c>
      <c r="BD41" s="180">
        <f t="shared" si="8"/>
        <v>2.61</v>
      </c>
      <c r="BE41" s="180">
        <f t="shared" si="8"/>
        <v>66</v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9">IF(SUM(BQ9:BQ39)=0,"",AVERAGE(BQ9:BQ39))</f>
        <v>1.5806451612903225</v>
      </c>
      <c r="BR41" s="180">
        <f t="shared" si="9"/>
        <v>8</v>
      </c>
      <c r="BS41" s="180" t="str">
        <f t="shared" si="9"/>
        <v/>
      </c>
      <c r="BT41" s="180">
        <f t="shared" si="9"/>
        <v>2.61</v>
      </c>
      <c r="BU41" s="180">
        <f t="shared" si="9"/>
        <v>66</v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10</v>
      </c>
      <c r="D42" s="182">
        <f t="shared" ref="D42:AE42" si="10">MIN(D9:D39)</f>
        <v>0</v>
      </c>
      <c r="E42" s="183">
        <f t="shared" si="10"/>
        <v>7.1</v>
      </c>
      <c r="F42" s="183">
        <f t="shared" si="10"/>
        <v>7.01</v>
      </c>
      <c r="G42" s="182">
        <f t="shared" si="10"/>
        <v>1319</v>
      </c>
      <c r="H42" s="182">
        <f t="shared" si="10"/>
        <v>1317</v>
      </c>
      <c r="I42" s="182">
        <f t="shared" si="10"/>
        <v>174</v>
      </c>
      <c r="J42" s="182">
        <f t="shared" si="10"/>
        <v>11</v>
      </c>
      <c r="K42" s="184">
        <f t="shared" si="10"/>
        <v>80.459770114942529</v>
      </c>
      <c r="L42" s="182">
        <f t="shared" si="10"/>
        <v>225</v>
      </c>
      <c r="M42" s="182">
        <f t="shared" si="10"/>
        <v>20</v>
      </c>
      <c r="N42" s="184">
        <f t="shared" si="10"/>
        <v>89.777777777777771</v>
      </c>
      <c r="O42" s="182">
        <f t="shared" si="10"/>
        <v>450</v>
      </c>
      <c r="P42" s="182">
        <f t="shared" si="10"/>
        <v>95</v>
      </c>
      <c r="Q42" s="184">
        <f t="shared" si="10"/>
        <v>74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9.1</v>
      </c>
      <c r="AD42" s="184">
        <f>MAX(AD8:AD38)</f>
        <v>5.0999999999999996</v>
      </c>
      <c r="AE42" s="184">
        <f t="shared" si="10"/>
        <v>43.956043956043956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15</v>
      </c>
      <c r="AX42" s="184">
        <f t="shared" si="11"/>
        <v>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8</v>
      </c>
      <c r="BD42" s="184">
        <f t="shared" si="12"/>
        <v>2.61</v>
      </c>
      <c r="BE42" s="184">
        <f t="shared" si="12"/>
        <v>66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3">MIN(BQ9:BQ39)</f>
        <v>1</v>
      </c>
      <c r="BR42" s="184">
        <f t="shared" si="13"/>
        <v>8</v>
      </c>
      <c r="BS42" s="184">
        <f t="shared" si="13"/>
        <v>0</v>
      </c>
      <c r="BT42" s="184">
        <f t="shared" si="13"/>
        <v>2.61</v>
      </c>
      <c r="BU42" s="184">
        <f t="shared" si="13"/>
        <v>66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39</v>
      </c>
      <c r="D43" s="186">
        <f t="shared" ref="D43:AE43" si="14">MAX(D9:D39)</f>
        <v>0</v>
      </c>
      <c r="E43" s="187">
        <f t="shared" si="14"/>
        <v>7.42</v>
      </c>
      <c r="F43" s="187">
        <f t="shared" si="14"/>
        <v>7.53</v>
      </c>
      <c r="G43" s="186">
        <f t="shared" si="14"/>
        <v>7492</v>
      </c>
      <c r="H43" s="186">
        <f t="shared" si="14"/>
        <v>1549</v>
      </c>
      <c r="I43" s="186">
        <f t="shared" si="14"/>
        <v>579</v>
      </c>
      <c r="J43" s="186">
        <f t="shared" si="14"/>
        <v>34</v>
      </c>
      <c r="K43" s="188">
        <f t="shared" si="14"/>
        <v>94.818652849740943</v>
      </c>
      <c r="L43" s="186">
        <f t="shared" si="14"/>
        <v>709</v>
      </c>
      <c r="M43" s="186">
        <f t="shared" si="14"/>
        <v>31.2</v>
      </c>
      <c r="N43" s="188">
        <f t="shared" si="14"/>
        <v>96.614950634696754</v>
      </c>
      <c r="O43" s="186">
        <f t="shared" si="14"/>
        <v>1417</v>
      </c>
      <c r="P43" s="186">
        <f t="shared" si="14"/>
        <v>123</v>
      </c>
      <c r="Q43" s="188">
        <f t="shared" si="14"/>
        <v>91.319689484827109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9.1</v>
      </c>
      <c r="AD43" s="188">
        <f>MAX(AD9:AD39)</f>
        <v>5.0999999999999996</v>
      </c>
      <c r="AE43" s="188">
        <f t="shared" si="14"/>
        <v>43.956043956043956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15</v>
      </c>
      <c r="AX43" s="188">
        <f t="shared" si="15"/>
        <v>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8</v>
      </c>
      <c r="BD43" s="188">
        <f t="shared" si="16"/>
        <v>2.61</v>
      </c>
      <c r="BE43" s="188">
        <f t="shared" si="16"/>
        <v>66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7">MAX(BQ9:BQ39)</f>
        <v>2</v>
      </c>
      <c r="BR43" s="188">
        <f t="shared" si="17"/>
        <v>8</v>
      </c>
      <c r="BS43" s="188">
        <f t="shared" si="17"/>
        <v>0</v>
      </c>
      <c r="BT43" s="188">
        <f t="shared" si="17"/>
        <v>2.61</v>
      </c>
      <c r="BU43" s="188">
        <f t="shared" si="17"/>
        <v>66</v>
      </c>
    </row>
    <row r="44" spans="1:73" s="41" customFormat="1" ht="24.95" customHeight="1" x14ac:dyDescent="0.25">
      <c r="A44" s="115" t="s">
        <v>54</v>
      </c>
      <c r="B44" s="249"/>
      <c r="C44" s="189">
        <f>IF(SUM(C9:C39)=0,"",AVERAGE(C10:C13,C17:C21,C24:C28,C31:C32,C35,C38:C39))</f>
        <v>18.736842105263158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IF(SUM(C9:C39)=0,"",AVERAGE(C15,C22,C29,C36))</f>
        <v>22.5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IF(SUM(C9:C39)=0,"",AVERAGE(C9,C14,C16,C23,C30,C33:C34,C37))</f>
        <v>23.875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IF(SUM(C9:C39)=0,"",AVERAGE(C9,C14:C16,C22:C23,C29:C30,C33:C34,C36:C37))</f>
        <v>23.416666666666668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IF(SUM(C44:C47)=0,"",AVERAGE(C44:C47))</f>
        <v>22.132127192982455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5"/>
  <sheetViews>
    <sheetView zoomScale="85" zoomScaleNormal="85" workbookViewId="0">
      <selection activeCell="E19" sqref="E19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9" t="s">
        <v>0</v>
      </c>
      <c r="B1" s="196" t="s">
        <v>240</v>
      </c>
      <c r="O1" s="61"/>
    </row>
    <row r="2" spans="1:26" ht="19.899999999999999" customHeight="1" x14ac:dyDescent="0.25">
      <c r="A2" s="1" t="s">
        <v>1</v>
      </c>
      <c r="B2" t="s">
        <v>221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4" t="s">
        <v>147</v>
      </c>
    </row>
    <row r="5" spans="1:26" s="1" customFormat="1" ht="19.899999999999999" customHeight="1" thickTop="1" thickBot="1" x14ac:dyDescent="0.35">
      <c r="A5" s="225">
        <v>1</v>
      </c>
      <c r="B5" s="760" t="s">
        <v>99</v>
      </c>
      <c r="C5" s="761"/>
      <c r="D5" s="758" t="s">
        <v>2</v>
      </c>
      <c r="E5" s="758"/>
      <c r="F5" s="758"/>
      <c r="G5" s="757" t="s">
        <v>109</v>
      </c>
      <c r="H5" s="758"/>
      <c r="I5" s="759"/>
      <c r="J5" s="757" t="s">
        <v>3</v>
      </c>
      <c r="K5" s="758"/>
      <c r="L5" s="759"/>
      <c r="M5" s="755" t="s">
        <v>10</v>
      </c>
      <c r="N5" s="756"/>
      <c r="O5" s="755" t="s">
        <v>110</v>
      </c>
      <c r="P5" s="756"/>
      <c r="Q5" s="755" t="s">
        <v>111</v>
      </c>
      <c r="R5" s="756"/>
      <c r="S5" s="755" t="s">
        <v>112</v>
      </c>
      <c r="T5" s="756"/>
      <c r="U5" s="757" t="s">
        <v>15</v>
      </c>
      <c r="V5" s="758"/>
      <c r="W5" s="759"/>
      <c r="X5" s="757" t="s">
        <v>16</v>
      </c>
      <c r="Y5" s="758"/>
      <c r="Z5" s="759"/>
    </row>
    <row r="6" spans="1:26" s="132" customFormat="1" ht="19.899999999999999" customHeight="1" thickTop="1" thickBot="1" x14ac:dyDescent="0.25">
      <c r="B6" s="762"/>
      <c r="C6" s="763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50" customFormat="1" ht="19.899999999999999" customHeight="1" thickTop="1" thickBot="1" x14ac:dyDescent="0.25">
      <c r="A7" s="753" t="s">
        <v>7</v>
      </c>
      <c r="B7" s="72" t="s">
        <v>85</v>
      </c>
      <c r="C7" s="150"/>
      <c r="D7" s="749">
        <v>300</v>
      </c>
      <c r="E7" s="751">
        <v>35</v>
      </c>
      <c r="F7" s="747">
        <v>89</v>
      </c>
      <c r="G7" s="749">
        <v>380</v>
      </c>
      <c r="H7" s="751">
        <v>25</v>
      </c>
      <c r="I7" s="747">
        <v>93</v>
      </c>
      <c r="J7" s="749"/>
      <c r="K7" s="751">
        <v>125</v>
      </c>
      <c r="L7" s="747"/>
      <c r="M7" s="749"/>
      <c r="N7" s="751"/>
      <c r="O7" s="749"/>
      <c r="P7" s="751"/>
      <c r="Q7" s="749"/>
      <c r="R7" s="751"/>
      <c r="S7" s="749"/>
      <c r="T7" s="751"/>
      <c r="U7" s="749"/>
      <c r="V7" s="751"/>
      <c r="W7" s="747"/>
      <c r="X7" s="749"/>
      <c r="Y7" s="751"/>
      <c r="Z7" s="747"/>
    </row>
    <row r="8" spans="1:26" s="50" customFormat="1" ht="19.899999999999999" customHeight="1" thickTop="1" thickBot="1" x14ac:dyDescent="0.25">
      <c r="A8" s="754"/>
      <c r="B8" s="73" t="s">
        <v>86</v>
      </c>
      <c r="C8" s="150">
        <v>85</v>
      </c>
      <c r="D8" s="750"/>
      <c r="E8" s="752"/>
      <c r="F8" s="748"/>
      <c r="G8" s="750"/>
      <c r="H8" s="752"/>
      <c r="I8" s="748"/>
      <c r="J8" s="750"/>
      <c r="K8" s="752"/>
      <c r="L8" s="748"/>
      <c r="M8" s="750"/>
      <c r="N8" s="752"/>
      <c r="O8" s="750"/>
      <c r="P8" s="752"/>
      <c r="Q8" s="750"/>
      <c r="R8" s="752"/>
      <c r="S8" s="750"/>
      <c r="T8" s="752"/>
      <c r="U8" s="750"/>
      <c r="V8" s="752"/>
      <c r="W8" s="748"/>
      <c r="X8" s="750"/>
      <c r="Y8" s="752"/>
      <c r="Z8" s="748"/>
    </row>
    <row r="9" spans="1:26" s="50" customFormat="1" ht="19.899999999999999" customHeight="1" thickTop="1" thickBot="1" x14ac:dyDescent="0.25">
      <c r="A9" s="64"/>
      <c r="B9" s="65" t="s">
        <v>113</v>
      </c>
      <c r="C9" s="66" t="s">
        <v>114</v>
      </c>
      <c r="D9" s="67" t="s">
        <v>8</v>
      </c>
      <c r="E9" s="68" t="s">
        <v>8</v>
      </c>
      <c r="F9" s="69" t="s">
        <v>9</v>
      </c>
      <c r="G9" s="65" t="s">
        <v>8</v>
      </c>
      <c r="H9" s="70" t="s">
        <v>8</v>
      </c>
      <c r="I9" s="66" t="s">
        <v>9</v>
      </c>
      <c r="J9" s="65" t="s">
        <v>8</v>
      </c>
      <c r="K9" s="70" t="s">
        <v>8</v>
      </c>
      <c r="L9" s="66" t="s">
        <v>9</v>
      </c>
      <c r="M9" s="65" t="s">
        <v>34</v>
      </c>
      <c r="N9" s="71" t="s">
        <v>34</v>
      </c>
      <c r="O9" s="65" t="s">
        <v>34</v>
      </c>
      <c r="P9" s="71" t="s">
        <v>34</v>
      </c>
      <c r="Q9" s="65" t="s">
        <v>34</v>
      </c>
      <c r="R9" s="71" t="s">
        <v>34</v>
      </c>
      <c r="S9" s="65" t="s">
        <v>34</v>
      </c>
      <c r="T9" s="71" t="s">
        <v>34</v>
      </c>
      <c r="U9" s="65" t="s">
        <v>34</v>
      </c>
      <c r="V9" s="71" t="s">
        <v>34</v>
      </c>
      <c r="W9" s="66" t="s">
        <v>9</v>
      </c>
      <c r="X9" s="65" t="s">
        <v>35</v>
      </c>
      <c r="Y9" s="71" t="s">
        <v>35</v>
      </c>
      <c r="Z9" s="66" t="s">
        <v>9</v>
      </c>
    </row>
    <row r="10" spans="1:26" ht="19.899999999999999" customHeight="1" thickTop="1" x14ac:dyDescent="0.2">
      <c r="A10" s="211">
        <v>45292</v>
      </c>
      <c r="B10" s="192">
        <f>IF(gener!C40=0,"",gener!C40)</f>
        <v>525</v>
      </c>
      <c r="C10" s="137">
        <f>IFERROR(gener!C41,"")</f>
        <v>16.93548387096774</v>
      </c>
      <c r="D10" s="138">
        <f>IFERROR(gener!I41,"")</f>
        <v>314.8</v>
      </c>
      <c r="E10" s="139">
        <f>IFERROR(gener!J41,"")</f>
        <v>42.6</v>
      </c>
      <c r="F10" s="140">
        <f>IFERROR(gener!K41,"")</f>
        <v>85.775934818964174</v>
      </c>
      <c r="G10" s="138">
        <f>IFERROR(gener!L41,"")</f>
        <v>401</v>
      </c>
      <c r="H10" s="139">
        <f>IFERROR(gener!M41,"")</f>
        <v>46.769999999999996</v>
      </c>
      <c r="I10" s="140">
        <f>IFERROR(gener!N41,"")</f>
        <v>88.279080884687161</v>
      </c>
      <c r="J10" s="138">
        <f>IFERROR(gener!O41,"")</f>
        <v>801.7</v>
      </c>
      <c r="K10" s="139">
        <f>IFERROR(gener!P41,"")</f>
        <v>127.1</v>
      </c>
      <c r="L10" s="140">
        <f>IFERROR(gener!Q41,"")</f>
        <v>84.050457813526265</v>
      </c>
      <c r="M10" s="506" t="str">
        <f>IFERROR(gener!R41,"")</f>
        <v/>
      </c>
      <c r="N10" s="507" t="str">
        <f>IFERROR(gener!S41,"")</f>
        <v/>
      </c>
      <c r="O10" s="506" t="str">
        <f>IFERROR(gener!T41,"")</f>
        <v/>
      </c>
      <c r="P10" s="507" t="str">
        <f>IFERROR(gener!U41,"")</f>
        <v/>
      </c>
      <c r="Q10" s="506" t="str">
        <f>IFERROR(gener!V41,"")</f>
        <v/>
      </c>
      <c r="R10" s="507" t="str">
        <f>IFERROR(gener!W41,"")</f>
        <v/>
      </c>
      <c r="S10" s="506" t="str">
        <f>IFERROR(gener!X41,"")</f>
        <v/>
      </c>
      <c r="T10" s="507" t="str">
        <f>IFERROR(gener!Y41,"")</f>
        <v/>
      </c>
      <c r="U10" s="471" t="str">
        <f>IFERROR(gener!Z41,"")</f>
        <v/>
      </c>
      <c r="V10" s="12" t="str">
        <f>IFERROR(gener!AA41,"")</f>
        <v/>
      </c>
      <c r="W10" s="508" t="str">
        <f>IFERROR(gener!AB41,"")</f>
        <v/>
      </c>
      <c r="X10" s="149">
        <f>IFERROR(gener!AC41,"")</f>
        <v>7.5</v>
      </c>
      <c r="Y10" s="204">
        <f>IFERROR(gener!AD41,"")</f>
        <v>1.4</v>
      </c>
      <c r="Z10" s="144">
        <f>IFERROR(gener!AE41,"")</f>
        <v>81.333333333333329</v>
      </c>
    </row>
    <row r="11" spans="1:26" ht="19.899999999999999" customHeight="1" x14ac:dyDescent="0.2">
      <c r="A11" s="211">
        <v>45323</v>
      </c>
      <c r="B11" s="192">
        <f>IF(febrer!C40=0,"",febrer!C40)</f>
        <v>419</v>
      </c>
      <c r="C11" s="137">
        <f>IFERROR(febrer!C41,"")</f>
        <v>14.428571428571429</v>
      </c>
      <c r="D11" s="138">
        <f>IFERROR(febrer!I41,"")</f>
        <v>443.77777777777777</v>
      </c>
      <c r="E11" s="141">
        <f>IFERROR(febrer!J41,"")</f>
        <v>45.666666666666664</v>
      </c>
      <c r="F11" s="140">
        <f>IFERROR(febrer!K41,"")</f>
        <v>80.967750443974595</v>
      </c>
      <c r="G11" s="138">
        <f>IFERROR(febrer!L41,"")</f>
        <v>488.33333333333331</v>
      </c>
      <c r="H11" s="141">
        <f>IFERROR(febrer!M41,"")</f>
        <v>51.777777777777779</v>
      </c>
      <c r="I11" s="140">
        <f>IFERROR(febrer!N41,"")</f>
        <v>85.26790550193536</v>
      </c>
      <c r="J11" s="138">
        <f>IFERROR(febrer!O41,"")</f>
        <v>980.77777777777783</v>
      </c>
      <c r="K11" s="141">
        <f>IFERROR(febrer!P41,"")</f>
        <v>142.66666666666666</v>
      </c>
      <c r="L11" s="140">
        <f>IFERROR(febrer!Q41,"")</f>
        <v>79.753047087971879</v>
      </c>
      <c r="M11" s="506" t="str">
        <f>IFERROR(febrer!R41,"")</f>
        <v/>
      </c>
      <c r="N11" s="503" t="str">
        <f>IFERROR(febrer!S41,"")</f>
        <v/>
      </c>
      <c r="O11" s="506" t="str">
        <f>IFERROR(febrer!T41,"")</f>
        <v/>
      </c>
      <c r="P11" s="509" t="str">
        <f>IFERROR(febrer!U41,"")</f>
        <v/>
      </c>
      <c r="Q11" s="506" t="str">
        <f>IFERROR(febrer!V41,"")</f>
        <v/>
      </c>
      <c r="R11" s="503" t="str">
        <f>IFERROR(febrer!W41,"")</f>
        <v/>
      </c>
      <c r="S11" s="506" t="str">
        <f>IFERROR(febrer!X41,"")</f>
        <v/>
      </c>
      <c r="T11" s="503" t="str">
        <f>IFERROR(febrer!Y41,"")</f>
        <v/>
      </c>
      <c r="U11" s="471" t="str">
        <f>IFERROR(febrer!Z41,"")</f>
        <v/>
      </c>
      <c r="V11" s="12" t="str">
        <f>IFERROR(febrer!AA41,"")</f>
        <v/>
      </c>
      <c r="W11" s="508" t="str">
        <f>IFERROR(febrer!AB41,"")</f>
        <v/>
      </c>
      <c r="X11" s="149">
        <f>IFERROR(febrer!AC41,"")</f>
        <v>12.8</v>
      </c>
      <c r="Y11" s="204">
        <f>IFERROR(febrer!AD41,"")</f>
        <v>11.2</v>
      </c>
      <c r="Z11" s="144">
        <f>IFERROR(febrer!AE41,"")</f>
        <v>12.500000000000011</v>
      </c>
    </row>
    <row r="12" spans="1:26" ht="19.899999999999999" customHeight="1" x14ac:dyDescent="0.2">
      <c r="A12" s="211">
        <v>45352</v>
      </c>
      <c r="B12" s="192">
        <f>IF(març!C40=0,"",març!C40)</f>
        <v>616</v>
      </c>
      <c r="C12" s="137">
        <f>IFERROR(març!C41,"")</f>
        <v>19.870967741935484</v>
      </c>
      <c r="D12" s="192">
        <f>IFERROR(març!I41,"")</f>
        <v>229.8</v>
      </c>
      <c r="E12" s="200">
        <f>IFERROR(març!J41,"")</f>
        <v>48</v>
      </c>
      <c r="F12" s="140">
        <f>IFERROR(març!K41,"")</f>
        <v>77.037239956289369</v>
      </c>
      <c r="G12" s="192">
        <f>IFERROR(març!L41,"")</f>
        <v>311.39999999999998</v>
      </c>
      <c r="H12" s="141">
        <f>IFERROR(març!M41,"")</f>
        <v>43.62</v>
      </c>
      <c r="I12" s="140">
        <f>IFERROR(març!N41,"")</f>
        <v>85.172916924099923</v>
      </c>
      <c r="J12" s="192">
        <f>IFERROR(març!O41,"")</f>
        <v>621.5</v>
      </c>
      <c r="K12" s="141">
        <f>IFERROR(març!P41,"")</f>
        <v>119.6</v>
      </c>
      <c r="L12" s="140">
        <f>IFERROR(març!Q41,"")</f>
        <v>79.71788972126177</v>
      </c>
      <c r="M12" s="510" t="str">
        <f>IFERROR(març!R41,"")</f>
        <v/>
      </c>
      <c r="N12" s="503" t="str">
        <f>IFERROR(març!S41,"")</f>
        <v/>
      </c>
      <c r="O12" s="510" t="str">
        <f>IFERROR(març!T41,"")</f>
        <v/>
      </c>
      <c r="P12" s="503" t="str">
        <f>IFERROR(març!U41,"")</f>
        <v/>
      </c>
      <c r="Q12" s="510" t="str">
        <f>IFERROR(març!V41,"")</f>
        <v/>
      </c>
      <c r="R12" s="503" t="str">
        <f>IFERROR(març!W41,"")</f>
        <v/>
      </c>
      <c r="S12" s="510" t="str">
        <f>IFERROR(març!X41,"")</f>
        <v/>
      </c>
      <c r="T12" s="503" t="str">
        <f>IFERROR(març!Y41,"")</f>
        <v/>
      </c>
      <c r="U12" s="19" t="str">
        <f>IFERROR(març!Z41,"")</f>
        <v/>
      </c>
      <c r="V12" s="12" t="str">
        <f>IFERROR(març!AA41,"")</f>
        <v/>
      </c>
      <c r="W12" s="508" t="str">
        <f>IFERROR(març!AB41,"")</f>
        <v/>
      </c>
      <c r="X12" s="149">
        <f>IFERROR(març!AC41,"")</f>
        <v>6.1</v>
      </c>
      <c r="Y12" s="204">
        <f>IFERROR(març!AD41,"")</f>
        <v>5.5</v>
      </c>
      <c r="Z12" s="144">
        <f>IFERROR(març!AE41,"")</f>
        <v>9.8360655737704867</v>
      </c>
    </row>
    <row r="13" spans="1:26" ht="19.899999999999999" customHeight="1" x14ac:dyDescent="0.2">
      <c r="A13" s="211">
        <v>45383</v>
      </c>
      <c r="B13" s="192">
        <f>IF(abril!C40=0,"",abril!C40)</f>
        <v>470</v>
      </c>
      <c r="C13" s="137">
        <f>IFERROR(abril!C41,"")</f>
        <v>15.666666666666666</v>
      </c>
      <c r="D13" s="192">
        <f>IFERROR(abril!I41,"")</f>
        <v>265.10000000000002</v>
      </c>
      <c r="E13" s="200">
        <f>IFERROR(abril!J41,"")</f>
        <v>31.8</v>
      </c>
      <c r="F13" s="140">
        <f>IFERROR(abril!K41,"")</f>
        <v>86.778873620948602</v>
      </c>
      <c r="G13" s="192">
        <f>IFERROR(abril!L41,"")</f>
        <v>2566.4</v>
      </c>
      <c r="H13" s="141">
        <f>IFERROR(abril!M41,"")</f>
        <v>40.269999999999996</v>
      </c>
      <c r="I13" s="140">
        <f>IFERROR(abril!N41,"")</f>
        <v>89.943307870783116</v>
      </c>
      <c r="J13" s="192">
        <f>IFERROR(abril!O41,"")</f>
        <v>5131.8999999999996</v>
      </c>
      <c r="K13" s="141">
        <f>IFERROR(abril!P41,"")</f>
        <v>110.7</v>
      </c>
      <c r="L13" s="140">
        <f>IFERROR(abril!Q41,"")</f>
        <v>86.136579078744688</v>
      </c>
      <c r="M13" s="510" t="str">
        <f>IFERROR(abril!R41,"")</f>
        <v/>
      </c>
      <c r="N13" s="503" t="str">
        <f>IFERROR(abril!S41,"")</f>
        <v/>
      </c>
      <c r="O13" s="510" t="str">
        <f>IFERROR(abril!T41,"")</f>
        <v/>
      </c>
      <c r="P13" s="503" t="str">
        <f>IFERROR(abril!U41,"")</f>
        <v/>
      </c>
      <c r="Q13" s="510" t="str">
        <f>IFERROR(abril!V41,"")</f>
        <v/>
      </c>
      <c r="R13" s="503" t="str">
        <f>IFERROR(abril!W41,"")</f>
        <v/>
      </c>
      <c r="S13" s="510" t="str">
        <f>IFERROR(abril!X41,"")</f>
        <v/>
      </c>
      <c r="T13" s="503" t="str">
        <f>IFERROR(abril!Y41,"")</f>
        <v/>
      </c>
      <c r="U13" s="19" t="str">
        <f>IFERROR(abril!Z41,"")</f>
        <v/>
      </c>
      <c r="V13" s="12" t="str">
        <f>IFERROR(abril!AA41,"")</f>
        <v/>
      </c>
      <c r="W13" s="508" t="str">
        <f>IFERROR(abril!AB41,"")</f>
        <v/>
      </c>
      <c r="X13" s="149">
        <f>IFERROR(abril!AC41,"")</f>
        <v>32.6</v>
      </c>
      <c r="Y13" s="204">
        <f>IFERROR(abril!AD41,"")</f>
        <v>11.3</v>
      </c>
      <c r="Z13" s="144">
        <f>IFERROR(abril!AE41,"")</f>
        <v>65.337423312883431</v>
      </c>
    </row>
    <row r="14" spans="1:26" ht="19.899999999999999" customHeight="1" x14ac:dyDescent="0.2">
      <c r="A14" s="211">
        <v>45413</v>
      </c>
      <c r="B14" s="192">
        <f>IF(maig!C40=0,"",maig!C40)</f>
        <v>608</v>
      </c>
      <c r="C14" s="137">
        <f>IFERROR(maig!C41,"")</f>
        <v>19.612903225806452</v>
      </c>
      <c r="D14" s="192">
        <f>IFERROR(maig!I41,"")</f>
        <v>219.27272727272728</v>
      </c>
      <c r="E14" s="200">
        <f>IFERROR(maig!J41,"")</f>
        <v>42</v>
      </c>
      <c r="F14" s="140">
        <f>IFERROR(maig!K41,"")</f>
        <v>79.453807137618028</v>
      </c>
      <c r="G14" s="192">
        <f>IFERROR(maig!L41,"")</f>
        <v>279.60000000000002</v>
      </c>
      <c r="H14" s="141">
        <f>IFERROR(maig!M41,"")</f>
        <v>40.35</v>
      </c>
      <c r="I14" s="144">
        <f>IFERROR(maig!N41,"")</f>
        <v>81.342678243780341</v>
      </c>
      <c r="J14" s="192">
        <f>IFERROR(maig!O41,"")</f>
        <v>641.09090909090912</v>
      </c>
      <c r="K14" s="141">
        <f>IFERROR(maig!P41,"")</f>
        <v>150.25</v>
      </c>
      <c r="L14" s="144">
        <f>IFERROR(maig!Q41,"")</f>
        <v>75.983106416391649</v>
      </c>
      <c r="M14" s="510" t="str">
        <f>IFERROR(maig!R41,"")</f>
        <v/>
      </c>
      <c r="N14" s="503" t="str">
        <f>IFERROR(maig!S41,"")</f>
        <v/>
      </c>
      <c r="O14" s="510" t="str">
        <f>IFERROR(maig!T41,"")</f>
        <v/>
      </c>
      <c r="P14" s="503" t="str">
        <f>IFERROR(maig!U41,"")</f>
        <v/>
      </c>
      <c r="Q14" s="510" t="str">
        <f>IFERROR(maig!V41,"")</f>
        <v/>
      </c>
      <c r="R14" s="503" t="str">
        <f>IFERROR(maig!W41,"")</f>
        <v/>
      </c>
      <c r="S14" s="510" t="str">
        <f>IFERROR(maig!X41,"")</f>
        <v/>
      </c>
      <c r="T14" s="503" t="str">
        <f>IFERROR(maig!Y41,"")</f>
        <v/>
      </c>
      <c r="U14" s="19" t="str">
        <f>IFERROR(maig!Z41,"")</f>
        <v/>
      </c>
      <c r="V14" s="12" t="str">
        <f>IFERROR(maig!AA41,"")</f>
        <v/>
      </c>
      <c r="W14" s="508" t="str">
        <f>IFERROR(maig!AB41,"")</f>
        <v/>
      </c>
      <c r="X14" s="149">
        <f>IFERROR(maig!AC41,"")</f>
        <v>8.5</v>
      </c>
      <c r="Y14" s="204">
        <f>IFERROR(maig!AD41,"")</f>
        <v>5.7</v>
      </c>
      <c r="Z14" s="144">
        <f>IFERROR(maig!AE41,"")</f>
        <v>32.941176470588232</v>
      </c>
    </row>
    <row r="15" spans="1:26" ht="19.899999999999999" customHeight="1" x14ac:dyDescent="0.2">
      <c r="A15" s="211">
        <v>45444</v>
      </c>
      <c r="B15" s="192">
        <f>IF(juny!C40=0,"",juny!C40)</f>
        <v>852</v>
      </c>
      <c r="C15" s="137">
        <f>IFERROR(juny!C41,"")</f>
        <v>28.4</v>
      </c>
      <c r="D15" s="192">
        <f>IFERROR(juny!I41,"")</f>
        <v>630</v>
      </c>
      <c r="E15" s="200">
        <f>IFERROR(juny!J41,"")</f>
        <v>22.222222222222221</v>
      </c>
      <c r="F15" s="145">
        <f>IFERROR(juny!K41,"")</f>
        <v>95.287617020494025</v>
      </c>
      <c r="G15" s="192">
        <f>IFERROR(juny!L41,"")</f>
        <v>571.44444444444446</v>
      </c>
      <c r="H15" s="141">
        <f>IFERROR(juny!M41,"")</f>
        <v>21</v>
      </c>
      <c r="I15" s="144">
        <f>IFERROR(juny!N41,"")</f>
        <v>95.911865499503918</v>
      </c>
      <c r="J15" s="192">
        <f>IFERROR(juny!O41,"")</f>
        <v>1318.1111111111111</v>
      </c>
      <c r="K15" s="141">
        <f>IFERROR(juny!P41,"")</f>
        <v>84.555555555555557</v>
      </c>
      <c r="L15" s="144">
        <f>IFERROR(juny!Q41,"")</f>
        <v>92.833420191257062</v>
      </c>
      <c r="M15" s="510" t="str">
        <f>IFERROR(juny!R41,"")</f>
        <v/>
      </c>
      <c r="N15" s="503" t="str">
        <f>IFERROR(juny!S41,"")</f>
        <v/>
      </c>
      <c r="O15" s="510" t="str">
        <f>IFERROR(juny!T41,"")</f>
        <v/>
      </c>
      <c r="P15" s="503" t="str">
        <f>IFERROR(juny!U41,"")</f>
        <v/>
      </c>
      <c r="Q15" s="510" t="str">
        <f>IFERROR(juny!V41,"")</f>
        <v/>
      </c>
      <c r="R15" s="503" t="str">
        <f>IFERROR(juny!W41,"")</f>
        <v/>
      </c>
      <c r="S15" s="510" t="str">
        <f>IFERROR(juny!X41,"")</f>
        <v/>
      </c>
      <c r="T15" s="503" t="str">
        <f>IFERROR(juny!Y41,"")</f>
        <v/>
      </c>
      <c r="U15" s="19" t="str">
        <f>IFERROR(juny!Z41,"")</f>
        <v/>
      </c>
      <c r="V15" s="12" t="str">
        <f>IFERROR(juny!AA41,"")</f>
        <v/>
      </c>
      <c r="W15" s="508" t="str">
        <f>IFERROR(juny!AB41,"")</f>
        <v/>
      </c>
      <c r="X15" s="149">
        <f>IFERROR(juny!AC41,"")</f>
        <v>11.6</v>
      </c>
      <c r="Y15" s="204">
        <f>IFERROR(juny!AD41,"")</f>
        <v>10.6</v>
      </c>
      <c r="Z15" s="144">
        <f>IFERROR(juny!AE41,"")</f>
        <v>8.6206896551724146</v>
      </c>
    </row>
    <row r="16" spans="1:26" ht="19.899999999999999" customHeight="1" x14ac:dyDescent="0.2">
      <c r="A16" s="211">
        <v>45474</v>
      </c>
      <c r="B16" s="192">
        <f>IF(juliol!C40=0,"",juliol!C40)</f>
        <v>1108</v>
      </c>
      <c r="C16" s="137">
        <f>IFERROR(juliol!C41,"")</f>
        <v>35.741935483870968</v>
      </c>
      <c r="D16" s="192">
        <f>IFERROR(juliol!I41,"")</f>
        <v>258.5</v>
      </c>
      <c r="E16" s="200">
        <f>IFERROR(juliol!J41,"")</f>
        <v>14.7</v>
      </c>
      <c r="F16" s="145">
        <f>IFERROR(juliol!K41,"")</f>
        <v>93.427230120835702</v>
      </c>
      <c r="G16" s="192">
        <f>IFERROR(juliol!L41,"")</f>
        <v>393.7</v>
      </c>
      <c r="H16" s="141">
        <f>IFERROR(juliol!M41,"")</f>
        <v>14.4</v>
      </c>
      <c r="I16" s="144">
        <f>IFERROR(juliol!N41,"")</f>
        <v>94.713311725862525</v>
      </c>
      <c r="J16" s="192">
        <f>IFERROR(juliol!O41,"")</f>
        <v>770.1</v>
      </c>
      <c r="K16" s="141">
        <f>IFERROR(juliol!P41,"")</f>
        <v>64.5</v>
      </c>
      <c r="L16" s="144">
        <f>IFERROR(juliol!Q41,"")</f>
        <v>87.970357337829881</v>
      </c>
      <c r="M16" s="510" t="str">
        <f>IFERROR(juliol!R41,"")</f>
        <v/>
      </c>
      <c r="N16" s="503" t="str">
        <f>IFERROR(juliol!S41,"")</f>
        <v/>
      </c>
      <c r="O16" s="510" t="str">
        <f>IFERROR(juliol!T41,"")</f>
        <v/>
      </c>
      <c r="P16" s="503" t="str">
        <f>IFERROR(juliol!U41,"")</f>
        <v/>
      </c>
      <c r="Q16" s="510" t="str">
        <f>IFERROR(juliol!V41,"")</f>
        <v/>
      </c>
      <c r="R16" s="503" t="str">
        <f>IFERROR(juliol!W41,"")</f>
        <v/>
      </c>
      <c r="S16" s="510" t="str">
        <f>IFERROR(juliol!X41,"")</f>
        <v/>
      </c>
      <c r="T16" s="503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08" t="str">
        <f>IFERROR(juliol!AB41,"")</f>
        <v/>
      </c>
      <c r="X16" s="149">
        <f>IFERROR(juliol!AC41,"")</f>
        <v>10.9</v>
      </c>
      <c r="Y16" s="204">
        <f>IFERROR(juliol!AD41,"")</f>
        <v>8.9</v>
      </c>
      <c r="Z16" s="144">
        <f>IFERROR(juliol!AE41,"")</f>
        <v>18.3</v>
      </c>
    </row>
    <row r="17" spans="1:26" ht="19.899999999999999" customHeight="1" x14ac:dyDescent="0.2">
      <c r="A17" s="211">
        <v>45505</v>
      </c>
      <c r="B17" s="192">
        <f>IF(agost!C40=0,"",agost!C40)</f>
        <v>1470</v>
      </c>
      <c r="C17" s="137">
        <f>IFERROR(agost!C41,"")</f>
        <v>47.41935483870968</v>
      </c>
      <c r="D17" s="192">
        <f>IFERROR(agost!I41,"")</f>
        <v>323.2</v>
      </c>
      <c r="E17" s="200">
        <f>IFERROR(agost!J41,"")</f>
        <v>15.330000000000002</v>
      </c>
      <c r="F17" s="145">
        <f>IFERROR(agost!K41,"")</f>
        <v>94.854751904966903</v>
      </c>
      <c r="G17" s="192">
        <f>IFERROR(agost!L41,"")</f>
        <v>481.5</v>
      </c>
      <c r="H17" s="141">
        <f>IFERROR(agost!M41,"")</f>
        <v>21.240000000000002</v>
      </c>
      <c r="I17" s="144">
        <f>IFERROR(agost!N41,"")</f>
        <v>95.41854540079035</v>
      </c>
      <c r="J17" s="192">
        <f>IFERROR(agost!O41,"")</f>
        <v>956.7</v>
      </c>
      <c r="K17" s="141">
        <f>IFERROR(agost!P41,"")</f>
        <v>92.1</v>
      </c>
      <c r="L17" s="144">
        <f>IFERROR(agost!Q41,"")</f>
        <v>89.959335412911813</v>
      </c>
      <c r="M17" s="510" t="str">
        <f>IFERROR(agost!R41,"")</f>
        <v/>
      </c>
      <c r="N17" s="503" t="str">
        <f>IFERROR(agost!S41,"")</f>
        <v/>
      </c>
      <c r="O17" s="510" t="str">
        <f>IFERROR(agost!T41,"")</f>
        <v/>
      </c>
      <c r="P17" s="503" t="str">
        <f>IFERROR(agost!U41,"")</f>
        <v/>
      </c>
      <c r="Q17" s="510" t="str">
        <f>IFERROR(agost!V41,"")</f>
        <v/>
      </c>
      <c r="R17" s="503" t="str">
        <f>IFERROR(agost!W41,"")</f>
        <v/>
      </c>
      <c r="S17" s="510" t="str">
        <f>IFERROR(agost!X41,"")</f>
        <v/>
      </c>
      <c r="T17" s="503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08" t="str">
        <f>IFERROR(agost!AB41,"")</f>
        <v/>
      </c>
      <c r="X17" s="149">
        <f>IFERROR(agost!AC41,"")</f>
        <v>11.2</v>
      </c>
      <c r="Y17" s="204">
        <f>IFERROR(agost!AD41,"")</f>
        <v>6.9</v>
      </c>
      <c r="Z17" s="144">
        <f>IFERROR(agost!AE41,"")</f>
        <v>38.392857142857132</v>
      </c>
    </row>
    <row r="18" spans="1:26" ht="19.899999999999999" customHeight="1" x14ac:dyDescent="0.2">
      <c r="A18" s="211">
        <v>45536</v>
      </c>
      <c r="B18" s="192">
        <f>IF(setembre!C40=0,"",setembre!C40)</f>
        <v>1007</v>
      </c>
      <c r="C18" s="137">
        <f>IFERROR(setembre!C41,"")</f>
        <v>33.56666666666667</v>
      </c>
      <c r="D18" s="192">
        <f>IFERROR(setembre!I41,"")</f>
        <v>290.11111111111109</v>
      </c>
      <c r="E18" s="200">
        <f>IFERROR(setembre!J41,"")</f>
        <v>16.611111111111111</v>
      </c>
      <c r="F18" s="145">
        <f>IFERROR(setembre!K41,"")</f>
        <v>93.733448440611454</v>
      </c>
      <c r="G18" s="192">
        <f>IFERROR(setembre!L41,"")</f>
        <v>422</v>
      </c>
      <c r="H18" s="141">
        <f>IFERROR(setembre!M41,"")</f>
        <v>20.633333333333333</v>
      </c>
      <c r="I18" s="144">
        <f>IFERROR(setembre!N41,"")</f>
        <v>93.85255202544036</v>
      </c>
      <c r="J18" s="192">
        <f>IFERROR(setembre!O41,"")</f>
        <v>844</v>
      </c>
      <c r="K18" s="141">
        <f>IFERROR(setembre!P41,"")</f>
        <v>87.111111111111114</v>
      </c>
      <c r="L18" s="144">
        <f>IFERROR(setembre!Q41,"")</f>
        <v>87.06862317643936</v>
      </c>
      <c r="M18" s="510" t="str">
        <f>IFERROR(setembre!R41,"")</f>
        <v/>
      </c>
      <c r="N18" s="503" t="str">
        <f>IFERROR(setembre!S41,"")</f>
        <v/>
      </c>
      <c r="O18" s="510" t="str">
        <f>IFERROR(setembre!T41,"")</f>
        <v/>
      </c>
      <c r="P18" s="503" t="str">
        <f>IFERROR(setembre!U41,"")</f>
        <v/>
      </c>
      <c r="Q18" s="510" t="str">
        <f>IFERROR(setembre!V41,"")</f>
        <v/>
      </c>
      <c r="R18" s="503" t="str">
        <f>IFERROR(setembre!W41,"")</f>
        <v/>
      </c>
      <c r="S18" s="510" t="str">
        <f>IFERROR(setembre!X41,"")</f>
        <v/>
      </c>
      <c r="T18" s="503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08" t="str">
        <f>IFERROR(setembre!AB41,"")</f>
        <v/>
      </c>
      <c r="X18" s="149">
        <f>IFERROR(setembre!AC41,"")</f>
        <v>10.1</v>
      </c>
      <c r="Y18" s="204">
        <f>IFERROR(setembre!AD41,"")</f>
        <v>8.5</v>
      </c>
      <c r="Z18" s="144">
        <f>IFERROR(setembre!AE41,"")</f>
        <v>15.84158415841584</v>
      </c>
    </row>
    <row r="19" spans="1:26" ht="19.899999999999999" customHeight="1" x14ac:dyDescent="0.2">
      <c r="A19" s="211">
        <v>45566</v>
      </c>
      <c r="B19" s="192">
        <f>IF(octubre!C40=0,"",octubre!C40)</f>
        <v>954</v>
      </c>
      <c r="C19" s="137">
        <f>IFERROR(octubre!C41,"")</f>
        <v>30.774193548387096</v>
      </c>
      <c r="D19" s="511">
        <f>IFERROR(octubre!I41,"")</f>
        <v>210.9</v>
      </c>
      <c r="E19" s="446">
        <f>IFERROR(octubre!J41,"")</f>
        <v>17.218181818181819</v>
      </c>
      <c r="F19" s="145">
        <f>IFERROR(octubre!K41,"")</f>
        <v>91.633255423877955</v>
      </c>
      <c r="G19" s="192">
        <f>IFERROR(octubre!L41,"")</f>
        <v>391.63636363636363</v>
      </c>
      <c r="H19" s="141">
        <f>IFERROR(octubre!M41,"")</f>
        <v>14.363636363636363</v>
      </c>
      <c r="I19" s="144">
        <f>IFERROR(octubre!N41,"")</f>
        <v>95.452238028935099</v>
      </c>
      <c r="J19" s="192">
        <f>IFERROR(octubre!O41,"")</f>
        <v>813.4</v>
      </c>
      <c r="K19" s="141">
        <f>IFERROR(octubre!P41,"")</f>
        <v>72.181818181818187</v>
      </c>
      <c r="L19" s="144">
        <f>IFERROR(octubre!Q41,"")</f>
        <v>89.197884584418915</v>
      </c>
      <c r="M19" s="510" t="str">
        <f>IFERROR(octubre!R41,"")</f>
        <v/>
      </c>
      <c r="N19" s="503" t="str">
        <f>IFERROR(octubre!S41,"")</f>
        <v/>
      </c>
      <c r="O19" s="510" t="str">
        <f>IFERROR(octubre!T41,"")</f>
        <v/>
      </c>
      <c r="P19" s="503" t="str">
        <f>IFERROR(octubre!U41,"")</f>
        <v/>
      </c>
      <c r="Q19" s="510" t="str">
        <f>IFERROR(octubre!V41,"")</f>
        <v/>
      </c>
      <c r="R19" s="503" t="str">
        <f>IFERROR(octubre!W41,"")</f>
        <v/>
      </c>
      <c r="S19" s="510" t="str">
        <f>IFERROR(octubre!X41,"")</f>
        <v/>
      </c>
      <c r="T19" s="503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08" t="str">
        <f>IFERROR(octubre!AB41,"")</f>
        <v/>
      </c>
      <c r="X19" s="149">
        <f>IFERROR(octubre!AC41,"")</f>
        <v>6.7</v>
      </c>
      <c r="Y19" s="204">
        <f>IFERROR(octubre!AD41,"")</f>
        <v>2.2999999999999998</v>
      </c>
      <c r="Z19" s="144">
        <f>IFERROR(octubre!AE41,"")</f>
        <v>65.671641791044777</v>
      </c>
    </row>
    <row r="20" spans="1:26" ht="19.899999999999999" customHeight="1" x14ac:dyDescent="0.2">
      <c r="A20" s="211">
        <v>45597</v>
      </c>
      <c r="B20" s="192">
        <f>IF(novembre!C40=0,"",novembre!C40)</f>
        <v>612</v>
      </c>
      <c r="C20" s="137">
        <f>IFERROR(novembre!C41,"")</f>
        <v>20.399999999999999</v>
      </c>
      <c r="D20" s="511">
        <f>IFERROR(novembre!I41,"")</f>
        <v>143.6</v>
      </c>
      <c r="E20" s="446">
        <f>IFERROR(novembre!J41,"")</f>
        <v>15.7</v>
      </c>
      <c r="F20" s="145">
        <f>IFERROR(novembre!K41,"")</f>
        <v>86.872771962573566</v>
      </c>
      <c r="G20" s="192">
        <f>IFERROR(novembre!L41,"")</f>
        <v>203.2</v>
      </c>
      <c r="H20" s="141">
        <f>IFERROR(novembre!M41,"")</f>
        <v>18</v>
      </c>
      <c r="I20" s="144">
        <f>IFERROR(novembre!N41,"")</f>
        <v>90.383811772934678</v>
      </c>
      <c r="J20" s="192">
        <f>IFERROR(novembre!O41,"")</f>
        <v>404</v>
      </c>
      <c r="K20" s="141">
        <f>IFERROR(novembre!P41,"")</f>
        <v>84.1</v>
      </c>
      <c r="L20" s="144">
        <f>IFERROR(novembre!Q41,"")</f>
        <v>77.457220742139569</v>
      </c>
      <c r="M20" s="510" t="str">
        <f>IFERROR(novembre!R41,"")</f>
        <v/>
      </c>
      <c r="N20" s="503" t="str">
        <f>IFERROR(novembre!S41,"")</f>
        <v/>
      </c>
      <c r="O20" s="510" t="str">
        <f>IFERROR(novembre!T41,"")</f>
        <v/>
      </c>
      <c r="P20" s="503" t="str">
        <f>IFERROR(novembre!U41,"")</f>
        <v/>
      </c>
      <c r="Q20" s="510" t="str">
        <f>IFERROR(novembre!V41,"")</f>
        <v/>
      </c>
      <c r="R20" s="503" t="str">
        <f>IFERROR(novembre!W41,"")</f>
        <v/>
      </c>
      <c r="S20" s="510" t="str">
        <f>IFERROR(novembre!X41,"")</f>
        <v/>
      </c>
      <c r="T20" s="503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08" t="str">
        <f>IFERROR(novembre!AB41,"")</f>
        <v/>
      </c>
      <c r="X20" s="149">
        <f>IFERROR(novembre!AC41,"")</f>
        <v>1.3</v>
      </c>
      <c r="Y20" s="204">
        <f>IFERROR(novembre!AD41,"")</f>
        <v>0.1</v>
      </c>
      <c r="Z20" s="144">
        <f>IFERROR(novembre!AE41,"")</f>
        <v>92.307692307692307</v>
      </c>
    </row>
    <row r="21" spans="1:26" ht="19.899999999999999" customHeight="1" thickBot="1" x14ac:dyDescent="0.25">
      <c r="A21" s="211">
        <v>45627</v>
      </c>
      <c r="B21" s="193">
        <f>IF(desembre!C40=0,"",desembre!C40)</f>
        <v>637</v>
      </c>
      <c r="C21" s="146">
        <f>IFERROR(desembre!C41,"")</f>
        <v>20.548387096774192</v>
      </c>
      <c r="D21" s="512">
        <f>IFERROR(desembre!I41,"")</f>
        <v>289.2</v>
      </c>
      <c r="E21" s="513">
        <f>IFERROR(desembre!J41,"")</f>
        <v>29.5</v>
      </c>
      <c r="F21" s="514">
        <f>IFERROR(desembre!K41,"")</f>
        <v>88.712609821319077</v>
      </c>
      <c r="G21" s="193">
        <f>IFERROR(desembre!L41,"")</f>
        <v>395.5</v>
      </c>
      <c r="H21" s="355">
        <f>IFERROR(desembre!M41,"")</f>
        <v>23.02</v>
      </c>
      <c r="I21" s="148">
        <f>IFERROR(desembre!N41,"")</f>
        <v>93.516107529782218</v>
      </c>
      <c r="J21" s="193">
        <f>IFERROR(desembre!O41,"")</f>
        <v>788.7</v>
      </c>
      <c r="K21" s="355">
        <f>IFERROR(desembre!P41,"")</f>
        <v>112.2</v>
      </c>
      <c r="L21" s="148">
        <f>IFERROR(desembre!Q41,"")</f>
        <v>84.088257856180405</v>
      </c>
      <c r="M21" s="515" t="str">
        <f>IFERROR(desembre!R41,"")</f>
        <v/>
      </c>
      <c r="N21" s="516" t="str">
        <f>IFERROR(desembre!S41,"")</f>
        <v/>
      </c>
      <c r="O21" s="515" t="str">
        <f>IFERROR(desembre!T41,"")</f>
        <v/>
      </c>
      <c r="P21" s="516" t="str">
        <f>IFERROR(desembre!U41,"")</f>
        <v/>
      </c>
      <c r="Q21" s="515" t="str">
        <f>IFERROR(desembre!V41,"")</f>
        <v/>
      </c>
      <c r="R21" s="516" t="str">
        <f>IFERROR(desembre!W41,"")</f>
        <v/>
      </c>
      <c r="S21" s="515" t="str">
        <f>IFERROR(desembre!X41,"")</f>
        <v/>
      </c>
      <c r="T21" s="516" t="str">
        <f>IFERROR(desembre!Y41,"")</f>
        <v/>
      </c>
      <c r="U21" s="517" t="str">
        <f>IFERROR(desembre!Z41,"")</f>
        <v/>
      </c>
      <c r="V21" s="12" t="str">
        <f>IFERROR(desembre!AA41,"")</f>
        <v/>
      </c>
      <c r="W21" s="508" t="str">
        <f>IFERROR(desembre!AB41,"")</f>
        <v/>
      </c>
      <c r="X21" s="202">
        <f>IFERROR(desembre!AC41,"")</f>
        <v>9.1</v>
      </c>
      <c r="Y21" s="354">
        <f>IFERROR(desembre!AD41,"")</f>
        <v>5.0999999999999996</v>
      </c>
      <c r="Z21" s="148">
        <f>IFERROR(desembre!AE41,"")</f>
        <v>43.956043956043956</v>
      </c>
    </row>
    <row r="22" spans="1:26" ht="19.899999999999999" customHeight="1" thickTop="1" x14ac:dyDescent="0.25">
      <c r="A22" s="330" t="s">
        <v>11</v>
      </c>
      <c r="B22" s="38">
        <f>SUM(B10:B21)</f>
        <v>9278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18"/>
      <c r="N22" s="519"/>
      <c r="O22" s="518"/>
      <c r="P22" s="519"/>
      <c r="Q22" s="518"/>
      <c r="R22" s="519"/>
      <c r="S22" s="518"/>
      <c r="T22" s="519"/>
      <c r="U22" s="520"/>
      <c r="V22" s="521"/>
      <c r="W22" s="522"/>
      <c r="X22" s="520"/>
      <c r="Y22" s="521"/>
      <c r="Z22" s="522"/>
    </row>
    <row r="23" spans="1:26" s="20" customFormat="1" ht="19.899999999999999" customHeight="1" x14ac:dyDescent="0.25">
      <c r="A23" s="331" t="s">
        <v>12</v>
      </c>
      <c r="B23" s="8">
        <f t="shared" ref="B23:Z23" si="0">AVERAGE(B10:B21)</f>
        <v>773.16666666666663</v>
      </c>
      <c r="C23" s="9">
        <f t="shared" si="0"/>
        <v>25.280427547363029</v>
      </c>
      <c r="D23" s="8">
        <f t="shared" si="0"/>
        <v>301.52180134680134</v>
      </c>
      <c r="E23" s="10">
        <f t="shared" si="0"/>
        <v>28.445681818181814</v>
      </c>
      <c r="F23" s="13">
        <f t="shared" si="0"/>
        <v>87.87794088937278</v>
      </c>
      <c r="G23" s="8">
        <f t="shared" si="0"/>
        <v>575.4761784511785</v>
      </c>
      <c r="H23" s="10">
        <f t="shared" si="0"/>
        <v>29.620395622895625</v>
      </c>
      <c r="I23" s="13">
        <f t="shared" si="0"/>
        <v>90.771193450711266</v>
      </c>
      <c r="J23" s="8">
        <f t="shared" si="0"/>
        <v>1172.6649831649831</v>
      </c>
      <c r="K23" s="10">
        <f t="shared" si="0"/>
        <v>103.92209595959595</v>
      </c>
      <c r="L23" s="13">
        <f t="shared" si="0"/>
        <v>84.51801495158945</v>
      </c>
      <c r="M23" s="54" t="e">
        <f t="shared" si="0"/>
        <v>#DIV/0!</v>
      </c>
      <c r="N23" s="523" t="e">
        <f t="shared" si="0"/>
        <v>#DIV/0!</v>
      </c>
      <c r="O23" s="54" t="e">
        <f t="shared" si="0"/>
        <v>#DIV/0!</v>
      </c>
      <c r="P23" s="523" t="e">
        <f t="shared" si="0"/>
        <v>#DIV/0!</v>
      </c>
      <c r="Q23" s="54" t="e">
        <f t="shared" si="0"/>
        <v>#DIV/0!</v>
      </c>
      <c r="R23" s="523" t="e">
        <f t="shared" si="0"/>
        <v>#DIV/0!</v>
      </c>
      <c r="S23" s="54" t="e">
        <f t="shared" si="0"/>
        <v>#DIV/0!</v>
      </c>
      <c r="T23" s="523" t="e">
        <f t="shared" si="0"/>
        <v>#DIV/0!</v>
      </c>
      <c r="U23" s="19" t="e">
        <f t="shared" si="0"/>
        <v>#DIV/0!</v>
      </c>
      <c r="V23" s="15" t="e">
        <f t="shared" si="0"/>
        <v>#DIV/0!</v>
      </c>
      <c r="W23" s="13" t="e">
        <f t="shared" si="0"/>
        <v>#DIV/0!</v>
      </c>
      <c r="X23" s="19">
        <f t="shared" si="0"/>
        <v>10.700000000000001</v>
      </c>
      <c r="Y23" s="15">
        <f t="shared" si="0"/>
        <v>6.4583333333333321</v>
      </c>
      <c r="Z23" s="13">
        <f t="shared" si="0"/>
        <v>40.419875641816837</v>
      </c>
    </row>
    <row r="24" spans="1:26" s="20" customFormat="1" ht="19.899999999999999" customHeight="1" x14ac:dyDescent="0.25">
      <c r="A24" s="332" t="s">
        <v>13</v>
      </c>
      <c r="B24" s="8">
        <f t="shared" ref="B24:Z24" si="1">MAX(B10:B21)</f>
        <v>1470</v>
      </c>
      <c r="C24" s="9">
        <f t="shared" si="1"/>
        <v>47.41935483870968</v>
      </c>
      <c r="D24" s="8">
        <f t="shared" si="1"/>
        <v>630</v>
      </c>
      <c r="E24" s="10">
        <f t="shared" si="1"/>
        <v>48</v>
      </c>
      <c r="F24" s="13">
        <f t="shared" si="1"/>
        <v>95.287617020494025</v>
      </c>
      <c r="G24" s="8">
        <f t="shared" si="1"/>
        <v>2566.4</v>
      </c>
      <c r="H24" s="10">
        <f t="shared" si="1"/>
        <v>51.777777777777779</v>
      </c>
      <c r="I24" s="13">
        <f t="shared" si="1"/>
        <v>95.911865499503918</v>
      </c>
      <c r="J24" s="8">
        <f t="shared" si="1"/>
        <v>5131.8999999999996</v>
      </c>
      <c r="K24" s="10">
        <f t="shared" si="1"/>
        <v>150.25</v>
      </c>
      <c r="L24" s="13">
        <f t="shared" si="1"/>
        <v>92.833420191257062</v>
      </c>
      <c r="M24" s="54">
        <f t="shared" si="1"/>
        <v>0</v>
      </c>
      <c r="N24" s="523">
        <f t="shared" si="1"/>
        <v>0</v>
      </c>
      <c r="O24" s="54">
        <f t="shared" si="1"/>
        <v>0</v>
      </c>
      <c r="P24" s="523">
        <f t="shared" si="1"/>
        <v>0</v>
      </c>
      <c r="Q24" s="54">
        <f t="shared" si="1"/>
        <v>0</v>
      </c>
      <c r="R24" s="523">
        <f t="shared" si="1"/>
        <v>0</v>
      </c>
      <c r="S24" s="54">
        <f t="shared" si="1"/>
        <v>0</v>
      </c>
      <c r="T24" s="523">
        <f t="shared" si="1"/>
        <v>0</v>
      </c>
      <c r="U24" s="19">
        <f t="shared" si="1"/>
        <v>0</v>
      </c>
      <c r="V24" s="15">
        <f t="shared" si="1"/>
        <v>0</v>
      </c>
      <c r="W24" s="13">
        <f t="shared" si="1"/>
        <v>0</v>
      </c>
      <c r="X24" s="19">
        <f t="shared" si="1"/>
        <v>32.6</v>
      </c>
      <c r="Y24" s="15">
        <f t="shared" si="1"/>
        <v>11.3</v>
      </c>
      <c r="Z24" s="13">
        <f t="shared" si="1"/>
        <v>92.307692307692307</v>
      </c>
    </row>
    <row r="25" spans="1:26" s="20" customFormat="1" ht="19.899999999999999" customHeight="1" thickBot="1" x14ac:dyDescent="0.3">
      <c r="A25" s="333" t="s">
        <v>14</v>
      </c>
      <c r="B25" s="21">
        <f t="shared" ref="B25:Z25" si="2">MIN(B10:B21)</f>
        <v>419</v>
      </c>
      <c r="C25" s="22">
        <f t="shared" si="2"/>
        <v>14.428571428571429</v>
      </c>
      <c r="D25" s="21">
        <f t="shared" si="2"/>
        <v>143.6</v>
      </c>
      <c r="E25" s="23">
        <f t="shared" si="2"/>
        <v>14.7</v>
      </c>
      <c r="F25" s="24">
        <f t="shared" si="2"/>
        <v>77.037239956289369</v>
      </c>
      <c r="G25" s="21">
        <f t="shared" si="2"/>
        <v>203.2</v>
      </c>
      <c r="H25" s="23">
        <f t="shared" si="2"/>
        <v>14.363636363636363</v>
      </c>
      <c r="I25" s="24">
        <f t="shared" si="2"/>
        <v>81.342678243780341</v>
      </c>
      <c r="J25" s="21">
        <f t="shared" si="2"/>
        <v>404</v>
      </c>
      <c r="K25" s="23">
        <f t="shared" si="2"/>
        <v>64.5</v>
      </c>
      <c r="L25" s="24">
        <f t="shared" si="2"/>
        <v>75.983106416391649</v>
      </c>
      <c r="M25" s="524">
        <f t="shared" si="2"/>
        <v>0</v>
      </c>
      <c r="N25" s="525">
        <f t="shared" si="2"/>
        <v>0</v>
      </c>
      <c r="O25" s="524">
        <f t="shared" si="2"/>
        <v>0</v>
      </c>
      <c r="P25" s="525">
        <f t="shared" si="2"/>
        <v>0</v>
      </c>
      <c r="Q25" s="524">
        <f t="shared" si="2"/>
        <v>0</v>
      </c>
      <c r="R25" s="525">
        <f t="shared" si="2"/>
        <v>0</v>
      </c>
      <c r="S25" s="524">
        <f t="shared" si="2"/>
        <v>0</v>
      </c>
      <c r="T25" s="525">
        <f t="shared" si="2"/>
        <v>0</v>
      </c>
      <c r="U25" s="517">
        <f t="shared" si="2"/>
        <v>0</v>
      </c>
      <c r="V25" s="466">
        <f t="shared" si="2"/>
        <v>0</v>
      </c>
      <c r="W25" s="24">
        <f t="shared" si="2"/>
        <v>0</v>
      </c>
      <c r="X25" s="517">
        <f t="shared" si="2"/>
        <v>1.3</v>
      </c>
      <c r="Y25" s="466">
        <f t="shared" si="2"/>
        <v>0.1</v>
      </c>
      <c r="Z25" s="24">
        <f t="shared" si="2"/>
        <v>8.6206896551724146</v>
      </c>
    </row>
    <row r="26" spans="1:26" s="20" customFormat="1" ht="19.899999999999999" customHeight="1" thickTop="1" thickBot="1" x14ac:dyDescent="0.3">
      <c r="A26" s="333" t="s">
        <v>244</v>
      </c>
      <c r="B26" s="8">
        <v>521.25</v>
      </c>
      <c r="C26" s="9">
        <v>17.13664234511009</v>
      </c>
      <c r="D26" s="8">
        <v>337.16639309764309</v>
      </c>
      <c r="E26" s="10">
        <v>25.833826519520965</v>
      </c>
      <c r="F26" s="13">
        <v>90.25393665012264</v>
      </c>
      <c r="G26" s="8">
        <v>521.80022986272991</v>
      </c>
      <c r="H26" s="10">
        <v>33.001235236985231</v>
      </c>
      <c r="I26" s="13">
        <v>91.731401203548899</v>
      </c>
      <c r="J26" s="8">
        <v>1066.1754985754985</v>
      </c>
      <c r="K26" s="10">
        <v>104.78841831341829</v>
      </c>
      <c r="L26" s="13">
        <v>87.344151102308004</v>
      </c>
      <c r="M26" s="8" t="e">
        <v>#DIV/0!</v>
      </c>
      <c r="N26" s="10" t="e">
        <v>#DIV/0!</v>
      </c>
      <c r="O26" s="8" t="e">
        <v>#DIV/0!</v>
      </c>
      <c r="P26" s="10" t="e">
        <v>#DIV/0!</v>
      </c>
      <c r="Q26" s="8" t="e">
        <v>#DIV/0!</v>
      </c>
      <c r="R26" s="10" t="e">
        <v>#DIV/0!</v>
      </c>
      <c r="S26" s="8" t="e">
        <v>#DIV/0!</v>
      </c>
      <c r="T26" s="10" t="e">
        <v>#DIV/0!</v>
      </c>
      <c r="U26" s="8" t="e">
        <v>#DIV/0!</v>
      </c>
      <c r="V26" s="10" t="e">
        <v>#DIV/0!</v>
      </c>
      <c r="W26" s="13" t="e">
        <v>#DIV/0!</v>
      </c>
      <c r="X26" s="8">
        <v>10.838333333333333</v>
      </c>
      <c r="Y26" s="10">
        <v>6.2149999999999999</v>
      </c>
      <c r="Z26" s="13">
        <v>40.527546840879772</v>
      </c>
    </row>
    <row r="27" spans="1:26" s="20" customFormat="1" ht="19.899999999999999" customHeight="1" thickTop="1" thickBot="1" x14ac:dyDescent="0.3">
      <c r="A27" s="333" t="s">
        <v>178</v>
      </c>
      <c r="B27" s="8">
        <v>1027.3263888888889</v>
      </c>
      <c r="C27" s="9">
        <v>33.719828469022012</v>
      </c>
      <c r="D27" s="8">
        <v>226.59743666827009</v>
      </c>
      <c r="E27" s="10">
        <v>43.38033067604146</v>
      </c>
      <c r="F27" s="13">
        <v>77.130544185422835</v>
      </c>
      <c r="G27" s="8">
        <v>249.44879987940132</v>
      </c>
      <c r="H27" s="10">
        <v>34.76228340173278</v>
      </c>
      <c r="I27" s="13">
        <v>83.711585495594235</v>
      </c>
      <c r="J27" s="8">
        <v>550.59126426445266</v>
      </c>
      <c r="K27" s="10">
        <v>114.11762817412612</v>
      </c>
      <c r="L27" s="13">
        <v>75.13748044386233</v>
      </c>
      <c r="M27" s="8"/>
      <c r="N27" s="10"/>
      <c r="O27" s="8"/>
      <c r="P27" s="10"/>
      <c r="Q27" s="8"/>
      <c r="R27" s="10"/>
      <c r="S27" s="8"/>
      <c r="T27" s="10"/>
      <c r="U27" s="8"/>
      <c r="V27" s="10"/>
      <c r="W27" s="13"/>
      <c r="X27" s="8">
        <v>8.7141666666666655</v>
      </c>
      <c r="Y27" s="10">
        <v>5.9733333333333336</v>
      </c>
      <c r="Z27" s="13">
        <v>30.461095913521898</v>
      </c>
    </row>
    <row r="28" spans="1:26" s="20" customFormat="1" ht="19.899999999999999" customHeight="1" thickTop="1" thickBot="1" x14ac:dyDescent="0.3">
      <c r="A28" s="333" t="s">
        <v>179</v>
      </c>
      <c r="B28" s="8">
        <v>945.06765873015866</v>
      </c>
      <c r="C28" s="9">
        <v>31.025774449564775</v>
      </c>
      <c r="D28" s="8">
        <v>265.51944444444445</v>
      </c>
      <c r="E28" s="10">
        <v>49.315277777777787</v>
      </c>
      <c r="F28" s="13">
        <v>76.78264962443599</v>
      </c>
      <c r="G28" s="8">
        <v>256.68788888888884</v>
      </c>
      <c r="H28" s="10">
        <v>44.567869444444447</v>
      </c>
      <c r="I28" s="13">
        <v>79.875023258434936</v>
      </c>
      <c r="J28" s="8">
        <v>590.93333333333351</v>
      </c>
      <c r="K28" s="10">
        <v>128.50277777777777</v>
      </c>
      <c r="L28" s="13">
        <v>74.889995880758391</v>
      </c>
      <c r="M28" s="8">
        <v>101.64353333333334</v>
      </c>
      <c r="N28" s="10">
        <v>54.688583333333334</v>
      </c>
      <c r="O28" s="8">
        <v>63.837499999999999</v>
      </c>
      <c r="P28" s="10">
        <v>28.788888888888891</v>
      </c>
      <c r="Q28" s="8">
        <v>0.83146666666666658</v>
      </c>
      <c r="R28" s="10">
        <v>8.6280833333333344</v>
      </c>
      <c r="S28" s="8">
        <v>0.23825000000000005</v>
      </c>
      <c r="T28" s="10">
        <v>1.1519999999999999</v>
      </c>
      <c r="U28" s="8">
        <v>102.71325000000002</v>
      </c>
      <c r="V28" s="10">
        <v>64.468666666666664</v>
      </c>
      <c r="W28" s="13">
        <v>0.35315770889394998</v>
      </c>
      <c r="X28" s="8">
        <v>10.317499999999999</v>
      </c>
      <c r="Y28" s="10">
        <v>7.0691666666666668</v>
      </c>
      <c r="Z28" s="13">
        <v>28.679581696255088</v>
      </c>
    </row>
    <row r="29" spans="1:26" s="20" customFormat="1" ht="19.899999999999999" customHeight="1" thickTop="1" thickBot="1" x14ac:dyDescent="0.3">
      <c r="A29" s="333" t="s">
        <v>180</v>
      </c>
      <c r="B29" s="8">
        <v>1044.4566666666667</v>
      </c>
      <c r="C29" s="9">
        <v>34.35739311315924</v>
      </c>
      <c r="D29" s="8">
        <v>211.43016975308646</v>
      </c>
      <c r="E29" s="10">
        <v>41.362037037037034</v>
      </c>
      <c r="F29" s="13">
        <v>75.051505231313698</v>
      </c>
      <c r="G29" s="8">
        <v>237.14369444444446</v>
      </c>
      <c r="H29" s="10">
        <v>35.867268518518522</v>
      </c>
      <c r="I29" s="13">
        <v>82.385905729789684</v>
      </c>
      <c r="J29" s="8">
        <v>541.52453703703702</v>
      </c>
      <c r="K29" s="10">
        <v>109.1615740740741</v>
      </c>
      <c r="L29" s="13">
        <v>77.840619417356947</v>
      </c>
      <c r="M29" s="19">
        <v>81.404749999999993</v>
      </c>
      <c r="N29" s="15">
        <v>44.265833333333326</v>
      </c>
      <c r="O29" s="19">
        <v>46.581666666666671</v>
      </c>
      <c r="P29" s="15">
        <v>23.467500000000001</v>
      </c>
      <c r="Q29" s="19">
        <v>0.82858333333333345</v>
      </c>
      <c r="R29" s="15">
        <v>7.3758333333333326</v>
      </c>
      <c r="S29" s="19">
        <v>0.21541666666666667</v>
      </c>
      <c r="T29" s="15">
        <v>6.5864166666666657</v>
      </c>
      <c r="U29" s="19">
        <v>82.448750000000004</v>
      </c>
      <c r="V29" s="15">
        <v>58.228083333333331</v>
      </c>
      <c r="W29" s="13">
        <v>0.28221841294757627</v>
      </c>
      <c r="X29" s="19">
        <v>9.7849999999999984</v>
      </c>
      <c r="Y29" s="15">
        <v>6.985833333333332</v>
      </c>
      <c r="Z29" s="13">
        <v>28.924319196140527</v>
      </c>
    </row>
    <row r="30" spans="1:26" ht="16.5" thickTop="1" thickBot="1" x14ac:dyDescent="0.3">
      <c r="A30" s="333" t="s">
        <v>223</v>
      </c>
      <c r="B30" s="8">
        <v>2651.25</v>
      </c>
      <c r="C30" s="9">
        <v>87.178411418330768</v>
      </c>
      <c r="D30" s="8">
        <v>215.33297839506176</v>
      </c>
      <c r="E30" s="10">
        <v>41.892983796296292</v>
      </c>
      <c r="F30" s="13">
        <v>72.520258223251659</v>
      </c>
      <c r="G30" s="8">
        <v>217.1378436349361</v>
      </c>
      <c r="H30" s="10">
        <v>30.903104966807422</v>
      </c>
      <c r="I30" s="13">
        <v>79.418341148370345</v>
      </c>
      <c r="J30" s="8">
        <v>473.12984815433646</v>
      </c>
      <c r="K30" s="10">
        <v>96.179037805328221</v>
      </c>
      <c r="L30" s="13">
        <v>73.058350851336613</v>
      </c>
      <c r="M30" s="19">
        <v>59.688416666666662</v>
      </c>
      <c r="N30" s="15">
        <v>23.28425</v>
      </c>
      <c r="O30" s="19">
        <v>44.925000000000004</v>
      </c>
      <c r="P30" s="15">
        <v>16.580624999999998</v>
      </c>
      <c r="Q30" s="19">
        <v>0.67824999999999991</v>
      </c>
      <c r="R30" s="15">
        <v>4.5269583333333339</v>
      </c>
      <c r="S30" s="19">
        <v>0.17283333333333337</v>
      </c>
      <c r="T30" s="15">
        <v>0.85616666666666663</v>
      </c>
      <c r="U30" s="19">
        <v>60.539500000000004</v>
      </c>
      <c r="V30" s="15">
        <v>28.667374999999996</v>
      </c>
      <c r="W30" s="13">
        <v>0.45695529255783257</v>
      </c>
      <c r="X30" s="19">
        <v>7.6608333333333327</v>
      </c>
      <c r="Y30" s="15">
        <v>3.8720000000000003</v>
      </c>
      <c r="Z30" s="13">
        <v>47.338979684317756</v>
      </c>
    </row>
    <row r="31" spans="1:26" ht="16.5" thickTop="1" thickBot="1" x14ac:dyDescent="0.3">
      <c r="A31" s="358" t="s">
        <v>224</v>
      </c>
      <c r="B31" s="8">
        <v>2970.5</v>
      </c>
      <c r="C31" s="9">
        <v>97.601376088069628</v>
      </c>
      <c r="D31" s="8">
        <v>141.37634901648065</v>
      </c>
      <c r="E31" s="10">
        <v>41.767166666666647</v>
      </c>
      <c r="F31" s="13">
        <v>60.928933870685178</v>
      </c>
      <c r="G31" s="8">
        <v>139.94860057938055</v>
      </c>
      <c r="H31" s="10">
        <v>29.40930867051112</v>
      </c>
      <c r="I31" s="13">
        <v>72.001305376010805</v>
      </c>
      <c r="J31" s="8">
        <v>322.05643545592375</v>
      </c>
      <c r="K31" s="10">
        <v>92.682133043423448</v>
      </c>
      <c r="L31" s="13">
        <v>63.386576811362829</v>
      </c>
      <c r="M31" s="19">
        <v>43.228000000000002</v>
      </c>
      <c r="N31" s="15">
        <v>27.359833333333338</v>
      </c>
      <c r="O31" s="19">
        <v>29.758333333333329</v>
      </c>
      <c r="P31" s="15">
        <v>17.509166666666669</v>
      </c>
      <c r="Q31" s="19">
        <v>0.58033333333333326</v>
      </c>
      <c r="R31" s="15">
        <v>2.2109444444444444</v>
      </c>
      <c r="S31" s="19">
        <v>0.20883333333333334</v>
      </c>
      <c r="T31" s="15">
        <v>0.56766666666666665</v>
      </c>
      <c r="U31" s="19">
        <v>44.017166666666668</v>
      </c>
      <c r="V31" s="15">
        <v>30.138444444444449</v>
      </c>
      <c r="W31" s="13">
        <v>0.2764605012231956</v>
      </c>
      <c r="X31" s="19">
        <v>4.9516666666666653</v>
      </c>
      <c r="Y31" s="15">
        <v>4.2425000000000006</v>
      </c>
      <c r="Z31" s="13">
        <v>13.976741204669439</v>
      </c>
    </row>
    <row r="32" spans="1:26" ht="16.5" thickTop="1" thickBot="1" x14ac:dyDescent="0.3">
      <c r="A32" s="331" t="s">
        <v>225</v>
      </c>
      <c r="B32" s="8">
        <v>2138.665833333333</v>
      </c>
      <c r="C32" s="9">
        <v>70.074293778801845</v>
      </c>
      <c r="D32" s="8">
        <v>200.79699074074077</v>
      </c>
      <c r="E32" s="10">
        <v>41.378690476190471</v>
      </c>
      <c r="F32" s="13">
        <v>74.430331523462073</v>
      </c>
      <c r="G32" s="8">
        <v>200.77273015873016</v>
      </c>
      <c r="H32" s="10">
        <v>33.30264858104858</v>
      </c>
      <c r="I32" s="13">
        <v>79.462497950685233</v>
      </c>
      <c r="J32" s="8">
        <v>426.80912698412698</v>
      </c>
      <c r="K32" s="10">
        <v>100.22900282587783</v>
      </c>
      <c r="L32" s="13">
        <v>71.960968677148529</v>
      </c>
      <c r="M32" s="19">
        <v>51.578666666666685</v>
      </c>
      <c r="N32" s="15">
        <v>29.487333333333336</v>
      </c>
      <c r="O32" s="19">
        <v>40.383333333333333</v>
      </c>
      <c r="P32" s="15">
        <v>19.490952380952383</v>
      </c>
      <c r="Q32" s="19">
        <v>0.89216666666666677</v>
      </c>
      <c r="R32" s="15">
        <v>2.3519285714285716</v>
      </c>
      <c r="S32" s="19">
        <v>0.84833333333333327</v>
      </c>
      <c r="T32" s="15">
        <v>0.44775000000000004</v>
      </c>
      <c r="U32" s="19">
        <v>53.319166666666668</v>
      </c>
      <c r="V32" s="15">
        <v>32.287011904761904</v>
      </c>
      <c r="W32" s="13">
        <v>0.34847610299763249</v>
      </c>
      <c r="X32" s="19">
        <v>8.0708333333333329</v>
      </c>
      <c r="Y32" s="15">
        <v>5.4124999999999988</v>
      </c>
      <c r="Z32" s="13">
        <v>26.172432003567774</v>
      </c>
    </row>
    <row r="33" spans="1:26" ht="16.5" thickTop="1" thickBot="1" x14ac:dyDescent="0.3">
      <c r="A33" s="330" t="s">
        <v>226</v>
      </c>
      <c r="B33" s="192">
        <v>2499.0758333333338</v>
      </c>
      <c r="C33" s="137">
        <v>81.898454146582637</v>
      </c>
      <c r="D33" s="192">
        <v>227.03411835748796</v>
      </c>
      <c r="E33" s="200">
        <v>56.942817460317464</v>
      </c>
      <c r="F33" s="144">
        <v>70.891467851830001</v>
      </c>
      <c r="G33" s="192">
        <v>225.89237632275135</v>
      </c>
      <c r="H33" s="200">
        <v>41.918253125</v>
      </c>
      <c r="I33" s="144">
        <v>77.119058086777244</v>
      </c>
      <c r="J33" s="192">
        <v>489.55291005291002</v>
      </c>
      <c r="K33" s="200">
        <v>118.45932043650795</v>
      </c>
      <c r="L33" s="144">
        <v>71.917275110475671</v>
      </c>
      <c r="M33" s="149">
        <v>55.466166666666673</v>
      </c>
      <c r="N33" s="140">
        <v>30.894749999999998</v>
      </c>
      <c r="O33" s="149">
        <v>48.233333333333341</v>
      </c>
      <c r="P33" s="140">
        <v>25.220416666666665</v>
      </c>
      <c r="Q33" s="149">
        <v>1.3336000000000001</v>
      </c>
      <c r="R33" s="140">
        <v>1.2002499999999998</v>
      </c>
      <c r="S33" s="149">
        <v>0.96279999999999999</v>
      </c>
      <c r="T33" s="140">
        <v>0.15079999999999999</v>
      </c>
      <c r="U33" s="149">
        <v>56.423000000000002</v>
      </c>
      <c r="V33" s="140">
        <v>32.157833333333336</v>
      </c>
      <c r="W33" s="144">
        <v>39.340666521524398</v>
      </c>
      <c r="X33" s="149">
        <v>7.5883333333333338</v>
      </c>
      <c r="Y33" s="140">
        <v>5.0741666666666658</v>
      </c>
      <c r="Z33" s="144">
        <v>30.072752358046927</v>
      </c>
    </row>
    <row r="34" spans="1:26" ht="16.5" thickTop="1" thickBot="1" x14ac:dyDescent="0.3">
      <c r="A34" s="330" t="s">
        <v>227</v>
      </c>
      <c r="B34" s="192">
        <v>1986.4166666666667</v>
      </c>
      <c r="C34" s="137">
        <v>65.141730670762925</v>
      </c>
      <c r="D34" s="192">
        <v>276.97222222222223</v>
      </c>
      <c r="E34" s="200">
        <v>59.956180509305504</v>
      </c>
      <c r="F34" s="144">
        <v>73.187217027997278</v>
      </c>
      <c r="G34" s="192">
        <v>342.53638888888889</v>
      </c>
      <c r="H34" s="200">
        <v>52.396666666666668</v>
      </c>
      <c r="I34" s="144">
        <v>80.5186887319921</v>
      </c>
      <c r="J34" s="192">
        <v>743.54166666666663</v>
      </c>
      <c r="K34" s="200">
        <v>122.77659722222221</v>
      </c>
      <c r="L34" s="144">
        <v>79.529661889857167</v>
      </c>
      <c r="M34" s="149">
        <v>54.625000000000007</v>
      </c>
      <c r="N34" s="140">
        <v>29.943333333333339</v>
      </c>
      <c r="O34" s="149">
        <v>48.958333333333343</v>
      </c>
      <c r="P34" s="140">
        <v>27.108333333333334</v>
      </c>
      <c r="Q34" s="149"/>
      <c r="R34" s="140">
        <v>3.0066666666666664</v>
      </c>
      <c r="S34" s="149"/>
      <c r="T34" s="140"/>
      <c r="U34" s="149">
        <v>55.491666666666667</v>
      </c>
      <c r="V34" s="140">
        <v>32.950000000000003</v>
      </c>
      <c r="W34" s="144">
        <v>37.897763922648643</v>
      </c>
      <c r="X34" s="149">
        <v>8.5708333333333346</v>
      </c>
      <c r="Y34" s="140">
        <v>5.9133333333333331</v>
      </c>
      <c r="Z34" s="144">
        <v>28.813810033364291</v>
      </c>
    </row>
    <row r="35" spans="1:26" ht="16.5" thickTop="1" thickBot="1" x14ac:dyDescent="0.3">
      <c r="A35" s="330" t="s">
        <v>228</v>
      </c>
      <c r="B35" s="192">
        <v>2606.1666666666665</v>
      </c>
      <c r="C35" s="137">
        <v>85.589266513056828</v>
      </c>
      <c r="D35" s="192">
        <v>216.36805555555554</v>
      </c>
      <c r="E35" s="200">
        <v>55.045833333333327</v>
      </c>
      <c r="F35" s="144">
        <v>67.157090011121497</v>
      </c>
      <c r="G35" s="192">
        <v>236.05999999999997</v>
      </c>
      <c r="H35" s="200">
        <v>40.53113888888889</v>
      </c>
      <c r="I35" s="144">
        <v>80.923997213036643</v>
      </c>
      <c r="J35" s="192">
        <v>473.43184754521963</v>
      </c>
      <c r="K35" s="200">
        <v>105.66895645645646</v>
      </c>
      <c r="L35" s="144">
        <v>75.436428168592684</v>
      </c>
      <c r="M35" s="149"/>
      <c r="N35" s="140"/>
      <c r="O35" s="149">
        <v>37.441666666666663</v>
      </c>
      <c r="P35" s="140">
        <v>19.0825</v>
      </c>
      <c r="Q35" s="149"/>
      <c r="R35" s="140">
        <v>3.5441666666666669</v>
      </c>
      <c r="S35" s="149"/>
      <c r="T35" s="140"/>
      <c r="U35" s="149">
        <v>42.61333333333333</v>
      </c>
      <c r="V35" s="140">
        <v>26.39916666666667</v>
      </c>
      <c r="W35" s="144">
        <v>36.393616855875457</v>
      </c>
      <c r="X35" s="149">
        <v>5.9383333333333335</v>
      </c>
      <c r="Y35" s="140">
        <v>4.9033333333333333</v>
      </c>
      <c r="Z35" s="144">
        <v>15.995763013457591</v>
      </c>
    </row>
    <row r="36" spans="1:26" ht="16.5" thickTop="1" thickBot="1" x14ac:dyDescent="0.3">
      <c r="A36" s="358" t="s">
        <v>229</v>
      </c>
      <c r="B36" s="193">
        <v>2063.5</v>
      </c>
      <c r="C36" s="146">
        <v>67.820462109575018</v>
      </c>
      <c r="D36" s="193">
        <v>196.08333333333334</v>
      </c>
      <c r="E36" s="201">
        <v>83.537500000000023</v>
      </c>
      <c r="F36" s="148">
        <v>43.922140310980943</v>
      </c>
      <c r="G36" s="193">
        <v>179.35618055555554</v>
      </c>
      <c r="H36" s="201">
        <v>56.975138888888885</v>
      </c>
      <c r="I36" s="148">
        <v>59.803559671374614</v>
      </c>
      <c r="J36" s="193">
        <v>443.39305555555558</v>
      </c>
      <c r="K36" s="201">
        <v>133.4722222222222</v>
      </c>
      <c r="L36" s="148">
        <v>63.041511612333409</v>
      </c>
      <c r="M36" s="202"/>
      <c r="N36" s="203"/>
      <c r="O36" s="202">
        <v>31.981666666666666</v>
      </c>
      <c r="P36" s="203">
        <v>20.261666666666663</v>
      </c>
      <c r="Q36" s="202"/>
      <c r="R36" s="203">
        <v>1.6597500000000005</v>
      </c>
      <c r="S36" s="202"/>
      <c r="T36" s="203"/>
      <c r="U36" s="202">
        <v>40.666666666666664</v>
      </c>
      <c r="V36" s="203">
        <v>29.724999999999998</v>
      </c>
      <c r="W36" s="148">
        <v>26.243235399322543</v>
      </c>
      <c r="X36" s="202">
        <v>6.6718181818181819</v>
      </c>
      <c r="Y36" s="203">
        <v>4.5872727272727269</v>
      </c>
      <c r="Z36" s="148">
        <v>22.708914941782414</v>
      </c>
    </row>
    <row r="37" spans="1:26" ht="13.5" thickTop="1" x14ac:dyDescent="0.2"/>
    <row r="45" spans="1:26" x14ac:dyDescent="0.2">
      <c r="A45" s="329" t="s">
        <v>181</v>
      </c>
      <c r="B45" s="226"/>
      <c r="C45" s="49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topLeftCell="AL4" zoomScale="80" zoomScaleNormal="80" workbookViewId="0">
      <selection activeCell="AT13" sqref="AT13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30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30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customWidth="1"/>
    <col min="39" max="39" width="16.42578125" customWidth="1"/>
    <col min="40" max="40" width="13.42578125" customWidth="1"/>
    <col min="41" max="41" width="15.5703125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3.5703125" customWidth="1" collapsed="1"/>
    <col min="73" max="73" width="15.5703125" customWidth="1"/>
    <col min="74" max="74" width="13.8554687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199" t="s">
        <v>0</v>
      </c>
      <c r="B1" s="196" t="str">
        <f>'T1. resum cabal i analítiques'!B1</f>
        <v>TORROJA DEL PRIORAT</v>
      </c>
      <c r="C1" s="240"/>
      <c r="D1" s="240"/>
      <c r="E1" s="196"/>
      <c r="F1" s="196"/>
    </row>
    <row r="2" spans="1:84" ht="19.899999999999999" customHeight="1" x14ac:dyDescent="0.25">
      <c r="A2" s="1" t="s">
        <v>1</v>
      </c>
      <c r="B2" t="s">
        <v>221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26"/>
      <c r="AQ4" s="526"/>
      <c r="AR4" s="526"/>
    </row>
    <row r="5" spans="1:84" ht="19.899999999999999" customHeight="1" thickBot="1" x14ac:dyDescent="0.25"/>
    <row r="6" spans="1:84" s="62" customFormat="1" ht="19.899999999999999" customHeight="1" thickTop="1" thickBot="1" x14ac:dyDescent="0.3">
      <c r="B6" s="760" t="s">
        <v>23</v>
      </c>
      <c r="C6" s="786"/>
      <c r="D6" s="786"/>
      <c r="E6" s="786"/>
      <c r="F6" s="786"/>
      <c r="G6" s="786"/>
      <c r="H6" s="786"/>
      <c r="I6" s="786"/>
      <c r="J6" s="786"/>
      <c r="K6" s="761"/>
      <c r="L6" s="777" t="s">
        <v>24</v>
      </c>
      <c r="M6" s="781"/>
      <c r="N6" s="781"/>
      <c r="O6" s="781"/>
      <c r="P6" s="782"/>
      <c r="Q6" s="778" t="s">
        <v>26</v>
      </c>
      <c r="R6" s="778"/>
      <c r="S6" s="778"/>
      <c r="T6" s="778"/>
      <c r="U6" s="778"/>
      <c r="V6" s="778"/>
      <c r="W6" s="777" t="s">
        <v>183</v>
      </c>
      <c r="X6" s="778"/>
      <c r="Y6" s="778"/>
      <c r="Z6" s="778"/>
      <c r="AA6" s="778"/>
      <c r="AB6" s="778"/>
      <c r="AC6" s="778"/>
      <c r="AD6" s="778"/>
      <c r="AE6" s="778"/>
      <c r="AF6" s="779"/>
      <c r="AG6" s="777" t="s">
        <v>23</v>
      </c>
      <c r="AH6" s="778"/>
      <c r="AI6" s="778"/>
      <c r="AJ6" s="778"/>
      <c r="AK6" s="527" t="s">
        <v>246</v>
      </c>
      <c r="AL6" s="766" t="s">
        <v>24</v>
      </c>
      <c r="AM6" s="773"/>
      <c r="AN6" s="773"/>
      <c r="AO6" s="774"/>
      <c r="AP6" s="766" t="s">
        <v>233</v>
      </c>
      <c r="AQ6" s="773"/>
      <c r="AR6" s="773"/>
      <c r="AS6" s="773"/>
      <c r="AT6" s="773"/>
      <c r="AU6" s="774"/>
      <c r="AV6" s="766" t="s">
        <v>247</v>
      </c>
      <c r="AW6" s="773"/>
      <c r="AX6" s="774"/>
      <c r="AY6" s="766" t="s">
        <v>247</v>
      </c>
      <c r="AZ6" s="773"/>
      <c r="BA6" s="774"/>
      <c r="BB6" s="766" t="s">
        <v>247</v>
      </c>
      <c r="BC6" s="773"/>
      <c r="BD6" s="774"/>
      <c r="BE6" s="766" t="s">
        <v>247</v>
      </c>
      <c r="BF6" s="773"/>
      <c r="BG6" s="774"/>
      <c r="BH6" s="766" t="s">
        <v>247</v>
      </c>
      <c r="BI6" s="773"/>
      <c r="BJ6" s="774"/>
      <c r="BK6" s="766" t="s">
        <v>247</v>
      </c>
      <c r="BL6" s="773"/>
      <c r="BM6" s="774"/>
      <c r="BN6" s="766" t="s">
        <v>247</v>
      </c>
      <c r="BO6" s="773"/>
      <c r="BP6" s="774"/>
      <c r="BQ6" s="766" t="s">
        <v>247</v>
      </c>
      <c r="BR6" s="773"/>
      <c r="BS6" s="774"/>
      <c r="BT6" s="766" t="s">
        <v>248</v>
      </c>
      <c r="BU6" s="773"/>
      <c r="BV6" s="774"/>
      <c r="BW6" s="766" t="s">
        <v>249</v>
      </c>
      <c r="BX6" s="767"/>
      <c r="BY6" s="767"/>
      <c r="BZ6" s="767"/>
      <c r="CA6" s="768"/>
      <c r="CB6" s="769" t="s">
        <v>250</v>
      </c>
      <c r="CC6" s="770"/>
      <c r="CD6" s="770"/>
      <c r="CE6" s="770"/>
      <c r="CF6" s="771"/>
    </row>
    <row r="7" spans="1:84" s="50" customFormat="1" ht="65.25" thickTop="1" thickBot="1" x14ac:dyDescent="0.25">
      <c r="B7" s="337" t="s">
        <v>189</v>
      </c>
      <c r="C7" s="338" t="s">
        <v>156</v>
      </c>
      <c r="D7" s="338" t="s">
        <v>157</v>
      </c>
      <c r="E7" s="339" t="s">
        <v>17</v>
      </c>
      <c r="F7" s="339" t="s">
        <v>17</v>
      </c>
      <c r="G7" s="74" t="s">
        <v>155</v>
      </c>
      <c r="H7" s="74" t="s">
        <v>18</v>
      </c>
      <c r="I7" s="74" t="s">
        <v>19</v>
      </c>
      <c r="J7" s="74" t="s">
        <v>20</v>
      </c>
      <c r="K7" s="75" t="s">
        <v>21</v>
      </c>
      <c r="L7" s="347" t="s">
        <v>136</v>
      </c>
      <c r="M7" s="76" t="s">
        <v>137</v>
      </c>
      <c r="N7" s="783" t="s">
        <v>25</v>
      </c>
      <c r="O7" s="783"/>
      <c r="P7" s="784"/>
      <c r="Q7" s="357" t="s">
        <v>31</v>
      </c>
      <c r="R7" s="74" t="s">
        <v>61</v>
      </c>
      <c r="S7" s="74" t="s">
        <v>30</v>
      </c>
      <c r="T7" s="74" t="s">
        <v>62</v>
      </c>
      <c r="U7" s="76" t="s">
        <v>151</v>
      </c>
      <c r="V7" s="77" t="s">
        <v>150</v>
      </c>
      <c r="W7" s="347" t="s">
        <v>201</v>
      </c>
      <c r="X7" s="76" t="s">
        <v>171</v>
      </c>
      <c r="Y7" s="76" t="s">
        <v>202</v>
      </c>
      <c r="Z7" s="76" t="s">
        <v>203</v>
      </c>
      <c r="AA7" s="76" t="s">
        <v>172</v>
      </c>
      <c r="AB7" s="74" t="s">
        <v>189</v>
      </c>
      <c r="AC7" s="76" t="s">
        <v>27</v>
      </c>
      <c r="AD7" s="76" t="s">
        <v>131</v>
      </c>
      <c r="AE7" s="76" t="s">
        <v>138</v>
      </c>
      <c r="AF7" s="77" t="s">
        <v>139</v>
      </c>
      <c r="AG7" s="528" t="s">
        <v>234</v>
      </c>
      <c r="AH7" s="529" t="s">
        <v>235</v>
      </c>
      <c r="AI7" s="529" t="s">
        <v>236</v>
      </c>
      <c r="AJ7" s="530" t="s">
        <v>251</v>
      </c>
      <c r="AK7" s="531" t="s">
        <v>252</v>
      </c>
      <c r="AL7" s="532" t="s">
        <v>253</v>
      </c>
      <c r="AM7" s="533" t="s">
        <v>254</v>
      </c>
      <c r="AN7" s="533" t="s">
        <v>255</v>
      </c>
      <c r="AO7" s="534" t="s">
        <v>253</v>
      </c>
      <c r="AP7" s="529" t="s">
        <v>282</v>
      </c>
      <c r="AQ7" s="529" t="s">
        <v>283</v>
      </c>
      <c r="AR7" s="529" t="s">
        <v>256</v>
      </c>
      <c r="AS7" s="772" t="s">
        <v>257</v>
      </c>
      <c r="AT7" s="773"/>
      <c r="AU7" s="774"/>
      <c r="AV7" s="772" t="s">
        <v>258</v>
      </c>
      <c r="AW7" s="773"/>
      <c r="AX7" s="774"/>
      <c r="AY7" s="772" t="s">
        <v>258</v>
      </c>
      <c r="AZ7" s="773"/>
      <c r="BA7" s="774"/>
      <c r="BB7" s="772" t="s">
        <v>258</v>
      </c>
      <c r="BC7" s="773"/>
      <c r="BD7" s="774"/>
      <c r="BE7" s="772" t="s">
        <v>258</v>
      </c>
      <c r="BF7" s="773"/>
      <c r="BG7" s="774"/>
      <c r="BH7" s="772" t="s">
        <v>258</v>
      </c>
      <c r="BI7" s="773"/>
      <c r="BJ7" s="774"/>
      <c r="BK7" s="772" t="s">
        <v>258</v>
      </c>
      <c r="BL7" s="773"/>
      <c r="BM7" s="774"/>
      <c r="BN7" s="772" t="s">
        <v>258</v>
      </c>
      <c r="BO7" s="773"/>
      <c r="BP7" s="774"/>
      <c r="BQ7" s="772" t="s">
        <v>258</v>
      </c>
      <c r="BR7" s="773"/>
      <c r="BS7" s="774"/>
      <c r="BT7" s="772"/>
      <c r="BU7" s="773"/>
      <c r="BV7" s="774"/>
      <c r="BW7" s="775" t="s">
        <v>259</v>
      </c>
      <c r="BX7" s="776"/>
      <c r="BY7" s="533" t="s">
        <v>260</v>
      </c>
      <c r="BZ7" s="533" t="s">
        <v>261</v>
      </c>
      <c r="CA7" s="534" t="s">
        <v>262</v>
      </c>
      <c r="CB7" s="528" t="s">
        <v>263</v>
      </c>
      <c r="CC7" s="532" t="s">
        <v>264</v>
      </c>
      <c r="CD7" s="533" t="s">
        <v>265</v>
      </c>
      <c r="CE7" s="535" t="s">
        <v>266</v>
      </c>
      <c r="CF7" s="536" t="s">
        <v>267</v>
      </c>
    </row>
    <row r="8" spans="1:84" s="50" customFormat="1" ht="19.899999999999999" customHeight="1" thickTop="1" thickBot="1" x14ac:dyDescent="0.25">
      <c r="B8" s="340" t="s">
        <v>119</v>
      </c>
      <c r="C8" s="341" t="s">
        <v>119</v>
      </c>
      <c r="D8" s="341" t="s">
        <v>119</v>
      </c>
      <c r="E8" s="341" t="s">
        <v>119</v>
      </c>
      <c r="F8" s="342" t="s">
        <v>182</v>
      </c>
      <c r="G8" s="345"/>
      <c r="H8" s="345"/>
      <c r="I8" s="345"/>
      <c r="J8" s="345"/>
      <c r="K8" s="346"/>
      <c r="L8" s="348"/>
      <c r="M8" s="345"/>
      <c r="N8" s="785" t="s">
        <v>58</v>
      </c>
      <c r="O8" s="785"/>
      <c r="P8" s="343" t="s">
        <v>59</v>
      </c>
      <c r="Q8" s="348"/>
      <c r="R8" s="345"/>
      <c r="S8" s="345"/>
      <c r="T8" s="345"/>
      <c r="U8" s="345"/>
      <c r="V8" s="346"/>
      <c r="W8" s="348"/>
      <c r="X8" s="345"/>
      <c r="Y8" s="345"/>
      <c r="Z8" s="345"/>
      <c r="AA8" s="345"/>
      <c r="AB8" s="345"/>
      <c r="AC8" s="345"/>
      <c r="AD8" s="345"/>
      <c r="AE8" s="345"/>
      <c r="AF8" s="346"/>
      <c r="AG8" s="764" t="s">
        <v>237</v>
      </c>
      <c r="AH8" s="773"/>
      <c r="AI8" s="773"/>
      <c r="AJ8" s="774"/>
      <c r="AK8" s="537"/>
      <c r="AL8" s="764" t="s">
        <v>268</v>
      </c>
      <c r="AM8" s="773"/>
      <c r="AN8" s="780"/>
      <c r="AO8" s="534" t="s">
        <v>269</v>
      </c>
      <c r="AP8" s="538"/>
      <c r="AQ8" s="539"/>
      <c r="AR8" s="540"/>
      <c r="AS8" s="541"/>
      <c r="AT8" s="542" t="s">
        <v>270</v>
      </c>
      <c r="AU8" s="543"/>
      <c r="AV8" s="542" t="s">
        <v>271</v>
      </c>
      <c r="AW8" s="542" t="s">
        <v>272</v>
      </c>
      <c r="AX8" s="543"/>
      <c r="AY8" s="542" t="s">
        <v>271</v>
      </c>
      <c r="AZ8" s="542" t="s">
        <v>272</v>
      </c>
      <c r="BA8" s="543"/>
      <c r="BB8" s="542" t="s">
        <v>271</v>
      </c>
      <c r="BC8" s="542" t="s">
        <v>272</v>
      </c>
      <c r="BD8" s="543"/>
      <c r="BE8" s="542" t="s">
        <v>271</v>
      </c>
      <c r="BF8" s="542" t="s">
        <v>272</v>
      </c>
      <c r="BG8" s="543"/>
      <c r="BH8" s="542" t="s">
        <v>271</v>
      </c>
      <c r="BI8" s="542" t="s">
        <v>272</v>
      </c>
      <c r="BJ8" s="543"/>
      <c r="BK8" s="542" t="s">
        <v>271</v>
      </c>
      <c r="BL8" s="542" t="s">
        <v>272</v>
      </c>
      <c r="BM8" s="543"/>
      <c r="BN8" s="542" t="s">
        <v>271</v>
      </c>
      <c r="BO8" s="542" t="s">
        <v>272</v>
      </c>
      <c r="BP8" s="543"/>
      <c r="BQ8" s="542" t="s">
        <v>271</v>
      </c>
      <c r="BR8" s="542" t="s">
        <v>272</v>
      </c>
      <c r="BS8" s="543"/>
      <c r="BT8" s="542" t="s">
        <v>271</v>
      </c>
      <c r="BU8" s="542" t="s">
        <v>272</v>
      </c>
      <c r="BV8" s="543"/>
      <c r="BW8" s="764" t="s">
        <v>273</v>
      </c>
      <c r="BX8" s="765"/>
      <c r="BY8" s="544"/>
      <c r="BZ8" s="542"/>
      <c r="CA8" s="539"/>
      <c r="CB8" s="538"/>
      <c r="CC8" s="544"/>
      <c r="CD8" s="545"/>
      <c r="CE8" s="541"/>
      <c r="CF8" s="546"/>
    </row>
    <row r="9" spans="1:84" s="50" customFormat="1" ht="19.899999999999999" customHeight="1" thickTop="1" thickBot="1" x14ac:dyDescent="0.25">
      <c r="B9" s="78" t="s">
        <v>190</v>
      </c>
      <c r="C9" s="79" t="s">
        <v>8</v>
      </c>
      <c r="D9" s="79" t="s">
        <v>211</v>
      </c>
      <c r="E9" s="79" t="s">
        <v>8</v>
      </c>
      <c r="F9" s="79" t="s">
        <v>8</v>
      </c>
      <c r="G9" s="79" t="s">
        <v>9</v>
      </c>
      <c r="H9" s="79" t="s">
        <v>32</v>
      </c>
      <c r="I9" s="63" t="s">
        <v>33</v>
      </c>
      <c r="J9" s="79" t="s">
        <v>22</v>
      </c>
      <c r="K9" s="334" t="s">
        <v>22</v>
      </c>
      <c r="L9" s="80" t="s">
        <v>71</v>
      </c>
      <c r="M9" s="363" t="s">
        <v>71</v>
      </c>
      <c r="N9" s="364" t="s">
        <v>71</v>
      </c>
      <c r="O9" s="79" t="s">
        <v>135</v>
      </c>
      <c r="P9" s="80" t="s">
        <v>71</v>
      </c>
      <c r="Q9" s="78" t="s">
        <v>71</v>
      </c>
      <c r="R9" s="79" t="s">
        <v>71</v>
      </c>
      <c r="S9" s="79" t="s">
        <v>71</v>
      </c>
      <c r="T9" s="79" t="s">
        <v>71</v>
      </c>
      <c r="U9" s="79" t="s">
        <v>9</v>
      </c>
      <c r="V9" s="334" t="s">
        <v>9</v>
      </c>
      <c r="W9" s="78" t="s">
        <v>116</v>
      </c>
      <c r="X9" s="79" t="s">
        <v>116</v>
      </c>
      <c r="Y9" s="79" t="s">
        <v>116</v>
      </c>
      <c r="Z9" s="79" t="s">
        <v>116</v>
      </c>
      <c r="AA9" s="79" t="s">
        <v>116</v>
      </c>
      <c r="AB9" s="79" t="s">
        <v>190</v>
      </c>
      <c r="AC9" s="79" t="s">
        <v>211</v>
      </c>
      <c r="AD9" s="79" t="s">
        <v>71</v>
      </c>
      <c r="AE9" s="79" t="s">
        <v>71</v>
      </c>
      <c r="AF9" s="334" t="s">
        <v>9</v>
      </c>
      <c r="AG9" s="547" t="s">
        <v>274</v>
      </c>
      <c r="AH9" s="548" t="s">
        <v>274</v>
      </c>
      <c r="AI9" s="548" t="s">
        <v>274</v>
      </c>
      <c r="AJ9" s="549"/>
      <c r="AK9" s="550" t="s">
        <v>9</v>
      </c>
      <c r="AL9" s="551" t="s">
        <v>9</v>
      </c>
      <c r="AM9" s="550" t="s">
        <v>9</v>
      </c>
      <c r="AN9" s="550" t="s">
        <v>9</v>
      </c>
      <c r="AO9" s="546" t="s">
        <v>9</v>
      </c>
      <c r="AP9" s="551" t="s">
        <v>275</v>
      </c>
      <c r="AQ9" s="550" t="str">
        <f>+AP9</f>
        <v>t MF</v>
      </c>
      <c r="AR9" s="550" t="str">
        <f>+AP9</f>
        <v>t MF</v>
      </c>
      <c r="AS9" s="552" t="s">
        <v>275</v>
      </c>
      <c r="AT9" s="552" t="s">
        <v>9</v>
      </c>
      <c r="AU9" s="546" t="s">
        <v>238</v>
      </c>
      <c r="AV9" s="552" t="s">
        <v>217</v>
      </c>
      <c r="AW9" s="552" t="s">
        <v>9</v>
      </c>
      <c r="AX9" s="546" t="s">
        <v>238</v>
      </c>
      <c r="AY9" s="552" t="s">
        <v>217</v>
      </c>
      <c r="AZ9" s="552" t="s">
        <v>9</v>
      </c>
      <c r="BA9" s="546" t="s">
        <v>238</v>
      </c>
      <c r="BB9" s="552" t="s">
        <v>217</v>
      </c>
      <c r="BC9" s="552" t="s">
        <v>9</v>
      </c>
      <c r="BD9" s="546" t="s">
        <v>238</v>
      </c>
      <c r="BE9" s="552" t="s">
        <v>217</v>
      </c>
      <c r="BF9" s="552" t="s">
        <v>9</v>
      </c>
      <c r="BG9" s="546" t="s">
        <v>238</v>
      </c>
      <c r="BH9" s="552" t="s">
        <v>217</v>
      </c>
      <c r="BI9" s="552" t="s">
        <v>9</v>
      </c>
      <c r="BJ9" s="546" t="s">
        <v>238</v>
      </c>
      <c r="BK9" s="552" t="s">
        <v>217</v>
      </c>
      <c r="BL9" s="552" t="s">
        <v>9</v>
      </c>
      <c r="BM9" s="546" t="s">
        <v>238</v>
      </c>
      <c r="BN9" s="552" t="s">
        <v>217</v>
      </c>
      <c r="BO9" s="552" t="s">
        <v>9</v>
      </c>
      <c r="BP9" s="546" t="s">
        <v>238</v>
      </c>
      <c r="BQ9" s="552" t="s">
        <v>217</v>
      </c>
      <c r="BR9" s="552" t="s">
        <v>9</v>
      </c>
      <c r="BS9" s="546" t="s">
        <v>238</v>
      </c>
      <c r="BT9" s="552" t="s">
        <v>217</v>
      </c>
      <c r="BU9" s="552" t="s">
        <v>9</v>
      </c>
      <c r="BV9" s="546" t="s">
        <v>238</v>
      </c>
      <c r="BW9" s="551" t="s">
        <v>217</v>
      </c>
      <c r="BX9" s="544" t="s">
        <v>9</v>
      </c>
      <c r="BY9" s="553" t="s">
        <v>217</v>
      </c>
      <c r="BZ9" s="552" t="s">
        <v>217</v>
      </c>
      <c r="CA9" s="550" t="s">
        <v>217</v>
      </c>
      <c r="CB9" s="551" t="s">
        <v>71</v>
      </c>
      <c r="CC9" s="553" t="s">
        <v>71</v>
      </c>
      <c r="CD9" s="545" t="s">
        <v>71</v>
      </c>
      <c r="CE9" s="552" t="s">
        <v>71</v>
      </c>
      <c r="CF9" s="546" t="s">
        <v>9</v>
      </c>
    </row>
    <row r="10" spans="1:84" ht="19.899999999999999" customHeight="1" thickTop="1" x14ac:dyDescent="0.2">
      <c r="A10" s="335">
        <v>45292</v>
      </c>
      <c r="B10" s="241"/>
      <c r="C10" s="255"/>
      <c r="D10" s="255"/>
      <c r="E10" s="200" t="str">
        <f>gener!AQ41</f>
        <v/>
      </c>
      <c r="F10" s="200" t="str">
        <f>+gener!AR$41</f>
        <v/>
      </c>
      <c r="G10" s="204"/>
      <c r="H10" s="141"/>
      <c r="I10" s="205"/>
      <c r="J10" s="204"/>
      <c r="K10" s="144"/>
      <c r="L10" s="349"/>
      <c r="M10" s="350"/>
      <c r="N10" s="139"/>
      <c r="O10" s="139"/>
      <c r="P10" s="351"/>
      <c r="Q10" s="200">
        <f>gener!AW40</f>
        <v>50</v>
      </c>
      <c r="R10" s="200"/>
      <c r="S10" s="200">
        <f>gener!AX40</f>
        <v>0</v>
      </c>
      <c r="T10" s="206"/>
      <c r="U10" s="631"/>
      <c r="V10" s="504" t="str">
        <f>gener!BB41</f>
        <v/>
      </c>
      <c r="W10" s="192"/>
      <c r="X10" s="344"/>
      <c r="Y10" s="344"/>
      <c r="Z10" s="344"/>
      <c r="AA10" s="344"/>
      <c r="AB10" s="204"/>
      <c r="AC10" s="207"/>
      <c r="AD10" s="206"/>
      <c r="AE10" s="206"/>
      <c r="AF10" s="144"/>
      <c r="AG10" s="554">
        <v>0</v>
      </c>
      <c r="AH10" s="555">
        <v>2</v>
      </c>
      <c r="AI10" s="555">
        <v>0</v>
      </c>
      <c r="AJ10" s="556" t="s">
        <v>279</v>
      </c>
      <c r="AK10" s="557"/>
      <c r="AL10" s="558"/>
      <c r="AM10" s="559"/>
      <c r="AN10" s="559"/>
      <c r="AO10" s="560"/>
      <c r="AP10" s="561">
        <f>+IF('T1. resum cabal i analítiques'!B10="","",gener!$BC$40)</f>
        <v>0</v>
      </c>
      <c r="AQ10" s="559"/>
      <c r="AR10" s="559"/>
      <c r="AS10" s="562">
        <f>+IF('T1. resum cabal i analítiques'!B10="","",SUM(AP10:AR10))</f>
        <v>0</v>
      </c>
      <c r="AT10" s="563"/>
      <c r="AU10" s="564" t="str">
        <f t="shared" ref="AU10:AU21" si="0">IF(AT10="","",+AS10*AT10/100)</f>
        <v/>
      </c>
      <c r="AV10" s="565">
        <v>0</v>
      </c>
      <c r="AW10" s="563"/>
      <c r="AX10" s="564">
        <f>IF('T1. resum cabal i analítiques'!$B10="","",+AV10*AW10/100)</f>
        <v>0</v>
      </c>
      <c r="AY10" s="565"/>
      <c r="AZ10" s="563"/>
      <c r="BA10" s="564">
        <f>IF('T1. resum cabal i analítiques'!$B10="","",+AY10*AZ10/100)</f>
        <v>0</v>
      </c>
      <c r="BB10" s="565"/>
      <c r="BC10" s="563"/>
      <c r="BD10" s="564">
        <f>IF('T1. resum cabal i analítiques'!$B10="","",+BB10*BC10/100)</f>
        <v>0</v>
      </c>
      <c r="BE10" s="565"/>
      <c r="BF10" s="563"/>
      <c r="BG10" s="564">
        <f>IF('T1. resum cabal i analítiques'!$B10="","",+BE10*BF10/100)</f>
        <v>0</v>
      </c>
      <c r="BH10" s="565"/>
      <c r="BI10" s="563"/>
      <c r="BJ10" s="564">
        <f>IF('T1. resum cabal i analítiques'!$B10="","",+BH10*BI10/100)</f>
        <v>0</v>
      </c>
      <c r="BK10" s="565"/>
      <c r="BL10" s="563"/>
      <c r="BM10" s="564">
        <f>IF('T1. resum cabal i analítiques'!$B10="","",+BK10*BL10/100)</f>
        <v>0</v>
      </c>
      <c r="BN10" s="565"/>
      <c r="BO10" s="563"/>
      <c r="BP10" s="564">
        <f>IF('T1. resum cabal i analítiques'!$B10="","",+BN10*BO10/100)</f>
        <v>0</v>
      </c>
      <c r="BQ10" s="565"/>
      <c r="BR10" s="563"/>
      <c r="BS10" s="564">
        <f>IF('T1. resum cabal i analítiques'!$B10="","",+BQ10*BR10/100)</f>
        <v>0</v>
      </c>
      <c r="BT10" s="565">
        <f>IF('T1. resum cabal i analítiques'!B10="","",+BQ10+BN10+BK10+BH10+BE10+BB10+AY10+AV10)</f>
        <v>0</v>
      </c>
      <c r="BU10" s="563" t="str">
        <f>IF(BT10=0,"",IF(BT10="","",+BV10/BT10*100))</f>
        <v/>
      </c>
      <c r="BV10" s="564">
        <f>IF('T1. resum cabal i analítiques'!B10="","",+BS10+BP10+BM10+BJ10+BG10+BD10+BA10+AX10)</f>
        <v>0</v>
      </c>
      <c r="BW10" s="554"/>
      <c r="BX10" s="566" t="str">
        <f>+IF(BW10="","",BW10/'T1. resum cabal i analítiques'!B10*100)</f>
        <v/>
      </c>
      <c r="BY10" s="566">
        <f>gener!BQ40</f>
        <v>15</v>
      </c>
      <c r="BZ10" s="565"/>
      <c r="CA10" s="567"/>
      <c r="CB10" s="554" t="str">
        <f>IF(F10="","",+F10*BY10/1000)</f>
        <v/>
      </c>
      <c r="CC10" s="566" t="str">
        <f>+IF(V10="","",V10*BZ10*10)</f>
        <v/>
      </c>
      <c r="CD10" s="568" t="str">
        <f>IF(AU10="","",(AU10-AX10-BA10-BD10-BG10-BJ10-BM10-BP10-BS10)*1000)</f>
        <v/>
      </c>
      <c r="CE10" s="565" t="str">
        <f>IF(AU10="","",+AU10*1000)</f>
        <v/>
      </c>
      <c r="CF10" s="567" t="str">
        <f>+IF(CE10=0,"",IF(CE10="","",(CE10-CD10)/CE10*100))</f>
        <v/>
      </c>
    </row>
    <row r="11" spans="1:84" ht="19.899999999999999" customHeight="1" x14ac:dyDescent="0.2">
      <c r="A11" s="211">
        <v>45323</v>
      </c>
      <c r="B11" s="241"/>
      <c r="C11" s="255"/>
      <c r="D11" s="255"/>
      <c r="E11" s="200" t="str">
        <f>+febrer!AQ41</f>
        <v/>
      </c>
      <c r="F11" s="200" t="str">
        <f>+febrer!AR$41</f>
        <v/>
      </c>
      <c r="G11" s="204"/>
      <c r="H11" s="142"/>
      <c r="I11" s="208"/>
      <c r="J11" s="204"/>
      <c r="K11" s="144"/>
      <c r="L11" s="143"/>
      <c r="M11" s="142"/>
      <c r="N11" s="141"/>
      <c r="O11" s="141"/>
      <c r="P11" s="352"/>
      <c r="Q11" s="200">
        <f>+febrer!AW40</f>
        <v>35</v>
      </c>
      <c r="R11" s="200"/>
      <c r="S11" s="200">
        <f>+febrer!AX40</f>
        <v>0</v>
      </c>
      <c r="T11" s="206"/>
      <c r="U11" s="631"/>
      <c r="V11" s="475" t="str">
        <f>+febrer!BB41</f>
        <v/>
      </c>
      <c r="W11" s="192"/>
      <c r="X11" s="344"/>
      <c r="Y11" s="344"/>
      <c r="Z11" s="344"/>
      <c r="AA11" s="344"/>
      <c r="AB11" s="204"/>
      <c r="AC11" s="207"/>
      <c r="AD11" s="206"/>
      <c r="AE11" s="206"/>
      <c r="AF11" s="144"/>
      <c r="AG11" s="554">
        <v>2</v>
      </c>
      <c r="AH11" s="555">
        <v>3</v>
      </c>
      <c r="AI11" s="555">
        <v>0</v>
      </c>
      <c r="AJ11" s="569" t="s">
        <v>281</v>
      </c>
      <c r="AK11" s="570"/>
      <c r="AL11" s="558"/>
      <c r="AM11" s="559"/>
      <c r="AN11" s="559"/>
      <c r="AO11" s="560"/>
      <c r="AP11" s="561">
        <f>+IF('T1. resum cabal i analítiques'!B11="","",febrer!$BC$40)</f>
        <v>0</v>
      </c>
      <c r="AQ11" s="559"/>
      <c r="AR11" s="559"/>
      <c r="AS11" s="562">
        <f>+IF('T1. resum cabal i analítiques'!B11="","",SUM(AP11:AR11))</f>
        <v>0</v>
      </c>
      <c r="AT11" s="563"/>
      <c r="AU11" s="564" t="str">
        <f t="shared" si="0"/>
        <v/>
      </c>
      <c r="AV11" s="565">
        <v>0</v>
      </c>
      <c r="AW11" s="563"/>
      <c r="AX11" s="564">
        <f>IF('T1. resum cabal i analítiques'!$B11="","",+AV11*AW11/100)</f>
        <v>0</v>
      </c>
      <c r="AY11" s="565"/>
      <c r="AZ11" s="563"/>
      <c r="BA11" s="564">
        <f>IF('T1. resum cabal i analítiques'!$B11="","",+AY11*AZ11/100)</f>
        <v>0</v>
      </c>
      <c r="BB11" s="565"/>
      <c r="BC11" s="563"/>
      <c r="BD11" s="564">
        <f>IF('T1. resum cabal i analítiques'!$B11="","",+BB11*BC11/100)</f>
        <v>0</v>
      </c>
      <c r="BE11" s="565"/>
      <c r="BF11" s="563"/>
      <c r="BG11" s="564">
        <f>IF('T1. resum cabal i analítiques'!$B11="","",+BE11*BF11/100)</f>
        <v>0</v>
      </c>
      <c r="BH11" s="565"/>
      <c r="BI11" s="563"/>
      <c r="BJ11" s="564">
        <f>IF('T1. resum cabal i analítiques'!$B11="","",+BH11*BI11/100)</f>
        <v>0</v>
      </c>
      <c r="BK11" s="565"/>
      <c r="BL11" s="563"/>
      <c r="BM11" s="564">
        <f>IF('T1. resum cabal i analítiques'!$B11="","",+BK11*BL11/100)</f>
        <v>0</v>
      </c>
      <c r="BN11" s="565"/>
      <c r="BO11" s="563"/>
      <c r="BP11" s="564">
        <f>IF('T1. resum cabal i analítiques'!$B11="","",+BN11*BO11/100)</f>
        <v>0</v>
      </c>
      <c r="BQ11" s="565"/>
      <c r="BR11" s="563"/>
      <c r="BS11" s="564">
        <f>IF('T1. resum cabal i analítiques'!$B11="","",+BQ11*BR11/100)</f>
        <v>0</v>
      </c>
      <c r="BT11" s="565">
        <f>IF('T1. resum cabal i analítiques'!B11="","",+BQ11+BN11+BK11+BH11+BE11+BB11+AY11+AV11)</f>
        <v>0</v>
      </c>
      <c r="BU11" s="563" t="str">
        <f t="shared" ref="BU11:BU21" si="1">IF(BT11=0,"",IF(BT11="","",+BV11/BT11*100))</f>
        <v/>
      </c>
      <c r="BV11" s="564">
        <f>IF('T1. resum cabal i analítiques'!B11="","",+BS11+BP11+BM11+BJ11+BG11+BD11+BA11+AX11)</f>
        <v>0</v>
      </c>
      <c r="BW11" s="554"/>
      <c r="BX11" s="566" t="str">
        <f>+IF(BW11="","",BW11/'T1. resum cabal i analítiques'!B11*100)</f>
        <v/>
      </c>
      <c r="BY11" s="566">
        <f>febrer!BQ40</f>
        <v>25</v>
      </c>
      <c r="BZ11" s="565"/>
      <c r="CA11" s="567"/>
      <c r="CB11" s="554" t="str">
        <f t="shared" ref="CB11:CB21" si="2">IF(F11="","",+F11*BY11/1000)</f>
        <v/>
      </c>
      <c r="CC11" s="566" t="str">
        <f t="shared" ref="CC11:CC21" si="3">+IF(V11="","",V11*BZ11*10)</f>
        <v/>
      </c>
      <c r="CD11" s="568" t="str">
        <f t="shared" ref="CD11:CD21" si="4">IF(AU11="","",(AU11-AX11-BA11-BD11-BG11-BJ11-BM11-BP11-BS11)*1000)</f>
        <v/>
      </c>
      <c r="CE11" s="565" t="str">
        <f t="shared" ref="CE11:CE21" si="5">IF(AU11="","",+AU11*1000)</f>
        <v/>
      </c>
      <c r="CF11" s="567" t="str">
        <f t="shared" ref="CF11:CF21" si="6">+IF(CE11=0,"",IF(CE11="","",(CE11-CD11)/CE11*100))</f>
        <v/>
      </c>
    </row>
    <row r="12" spans="1:84" ht="19.899999999999999" customHeight="1" x14ac:dyDescent="0.2">
      <c r="A12" s="211">
        <v>45352</v>
      </c>
      <c r="B12" s="241"/>
      <c r="C12" s="255"/>
      <c r="D12" s="255"/>
      <c r="E12" s="200" t="str">
        <f>+març!AQ$41</f>
        <v/>
      </c>
      <c r="F12" s="200" t="str">
        <f>+març!AR$41</f>
        <v/>
      </c>
      <c r="G12" s="204"/>
      <c r="H12" s="142"/>
      <c r="I12" s="142"/>
      <c r="J12" s="204"/>
      <c r="K12" s="144"/>
      <c r="L12" s="143"/>
      <c r="M12" s="204"/>
      <c r="N12" s="141"/>
      <c r="O12" s="141"/>
      <c r="P12" s="352"/>
      <c r="Q12" s="200">
        <f>+març!AW40</f>
        <v>115</v>
      </c>
      <c r="R12" s="200"/>
      <c r="S12" s="200">
        <f>+març!AX40</f>
        <v>0</v>
      </c>
      <c r="T12" s="206"/>
      <c r="U12" s="631">
        <f>+març!BA41</f>
        <v>3.38</v>
      </c>
      <c r="V12" s="475" t="str">
        <f>+març!BB41</f>
        <v/>
      </c>
      <c r="W12" s="192"/>
      <c r="X12" s="344"/>
      <c r="Y12" s="344"/>
      <c r="Z12" s="344"/>
      <c r="AA12" s="344"/>
      <c r="AB12" s="204"/>
      <c r="AC12" s="209"/>
      <c r="AD12" s="206"/>
      <c r="AE12" s="206"/>
      <c r="AF12" s="144"/>
      <c r="AG12" s="554">
        <v>2</v>
      </c>
      <c r="AH12" s="555">
        <v>2</v>
      </c>
      <c r="AI12" s="555">
        <v>0</v>
      </c>
      <c r="AJ12" s="556" t="s">
        <v>281</v>
      </c>
      <c r="AK12" s="570"/>
      <c r="AL12" s="558"/>
      <c r="AM12" s="559"/>
      <c r="AN12" s="559"/>
      <c r="AO12" s="560"/>
      <c r="AP12" s="561">
        <f>+IF('T1. resum cabal i analítiques'!B12="","",març!$BC$40)</f>
        <v>8</v>
      </c>
      <c r="AQ12" s="559"/>
      <c r="AR12" s="559"/>
      <c r="AS12" s="562">
        <f>+IF('T1. resum cabal i analítiques'!B12="","",SUM(AP12:AR12))</f>
        <v>8</v>
      </c>
      <c r="AT12" s="563">
        <f>IFERROR(març!$BD$41,"")</f>
        <v>3.38</v>
      </c>
      <c r="AU12" s="564">
        <f t="shared" si="0"/>
        <v>0.27039999999999997</v>
      </c>
      <c r="AV12" s="565">
        <v>0</v>
      </c>
      <c r="AW12" s="563"/>
      <c r="AX12" s="564">
        <f>IF('T1. resum cabal i analítiques'!$B12="","",+AV12*AW12/100)</f>
        <v>0</v>
      </c>
      <c r="AY12" s="565"/>
      <c r="AZ12" s="563"/>
      <c r="BA12" s="564">
        <f>IF('T1. resum cabal i analítiques'!$B12="","",+AY12*AZ12/100)</f>
        <v>0</v>
      </c>
      <c r="BB12" s="565"/>
      <c r="BC12" s="563"/>
      <c r="BD12" s="564">
        <f>IF('T1. resum cabal i analítiques'!$B12="","",+BB12*BC12/100)</f>
        <v>0</v>
      </c>
      <c r="BE12" s="565"/>
      <c r="BF12" s="563"/>
      <c r="BG12" s="564">
        <f>IF('T1. resum cabal i analítiques'!$B12="","",+BE12*BF12/100)</f>
        <v>0</v>
      </c>
      <c r="BH12" s="565"/>
      <c r="BI12" s="563"/>
      <c r="BJ12" s="564">
        <f>IF('T1. resum cabal i analítiques'!$B12="","",+BH12*BI12/100)</f>
        <v>0</v>
      </c>
      <c r="BK12" s="565"/>
      <c r="BL12" s="563"/>
      <c r="BM12" s="564">
        <f>IF('T1. resum cabal i analítiques'!$B12="","",+BK12*BL12/100)</f>
        <v>0</v>
      </c>
      <c r="BN12" s="565"/>
      <c r="BO12" s="563"/>
      <c r="BP12" s="564">
        <f>IF('T1. resum cabal i analítiques'!$B12="","",+BN12*BO12/100)</f>
        <v>0</v>
      </c>
      <c r="BQ12" s="565"/>
      <c r="BR12" s="563"/>
      <c r="BS12" s="564">
        <f>IF('T1. resum cabal i analítiques'!$B12="","",+BQ12*BR12/100)</f>
        <v>0</v>
      </c>
      <c r="BT12" s="565">
        <f>IF('T1. resum cabal i analítiques'!B12="","",+BQ12+BN12+BK12+BH12+BE12+BB12+AY12+AV12)</f>
        <v>0</v>
      </c>
      <c r="BU12" s="563" t="str">
        <f t="shared" si="1"/>
        <v/>
      </c>
      <c r="BV12" s="564">
        <f>IF('T1. resum cabal i analítiques'!B12="","",+BS12+BP12+BM12+BJ12+BG12+BD12+BA12+AX12)</f>
        <v>0</v>
      </c>
      <c r="BW12" s="554"/>
      <c r="BX12" s="566" t="str">
        <f>+IF(BW12="","",BW12/'T1. resum cabal i analítiques'!B12*100)</f>
        <v/>
      </c>
      <c r="BY12" s="566">
        <f>març!BQ40</f>
        <v>31</v>
      </c>
      <c r="BZ12" s="565"/>
      <c r="CA12" s="567"/>
      <c r="CB12" s="554" t="str">
        <f t="shared" si="2"/>
        <v/>
      </c>
      <c r="CC12" s="566" t="str">
        <f t="shared" si="3"/>
        <v/>
      </c>
      <c r="CD12" s="568">
        <f t="shared" si="4"/>
        <v>270.39999999999998</v>
      </c>
      <c r="CE12" s="565">
        <f t="shared" si="5"/>
        <v>270.39999999999998</v>
      </c>
      <c r="CF12" s="567">
        <f t="shared" si="6"/>
        <v>0</v>
      </c>
    </row>
    <row r="13" spans="1:84" ht="19.899999999999999" customHeight="1" x14ac:dyDescent="0.2">
      <c r="A13" s="211">
        <v>45383</v>
      </c>
      <c r="B13" s="241"/>
      <c r="C13" s="255"/>
      <c r="D13" s="255"/>
      <c r="E13" s="200" t="str">
        <f>+abril!AQ$41</f>
        <v/>
      </c>
      <c r="F13" s="200" t="str">
        <f>+abril!AR$41</f>
        <v/>
      </c>
      <c r="G13" s="204"/>
      <c r="H13" s="142"/>
      <c r="I13" s="142"/>
      <c r="J13" s="204"/>
      <c r="K13" s="144"/>
      <c r="L13" s="143"/>
      <c r="M13" s="204"/>
      <c r="N13" s="141"/>
      <c r="O13" s="141"/>
      <c r="P13" s="352"/>
      <c r="Q13" s="200">
        <f>+abril!AW40</f>
        <v>20</v>
      </c>
      <c r="R13" s="200"/>
      <c r="S13" s="200">
        <f>+abril!AX40</f>
        <v>2000</v>
      </c>
      <c r="T13" s="206"/>
      <c r="U13" s="631">
        <f>+abril!BA41</f>
        <v>1.22</v>
      </c>
      <c r="V13" s="475" t="str">
        <f>+abril!BB41</f>
        <v/>
      </c>
      <c r="W13" s="192"/>
      <c r="X13" s="344"/>
      <c r="Y13" s="344"/>
      <c r="Z13" s="344"/>
      <c r="AA13" s="344"/>
      <c r="AB13" s="204"/>
      <c r="AC13" s="209"/>
      <c r="AD13" s="206"/>
      <c r="AE13" s="206"/>
      <c r="AF13" s="144"/>
      <c r="AG13" s="554">
        <v>2</v>
      </c>
      <c r="AH13" s="555">
        <v>0</v>
      </c>
      <c r="AI13" s="555">
        <v>3</v>
      </c>
      <c r="AJ13" s="569" t="s">
        <v>279</v>
      </c>
      <c r="AK13" s="570"/>
      <c r="AL13" s="558"/>
      <c r="AM13" s="559"/>
      <c r="AN13" s="559"/>
      <c r="AO13" s="560"/>
      <c r="AP13" s="561">
        <f>+IF('T1. resum cabal i analítiques'!B13="","",abril!$BC$40)</f>
        <v>8</v>
      </c>
      <c r="AQ13" s="559"/>
      <c r="AR13" s="559"/>
      <c r="AS13" s="562">
        <f>+IF('T1. resum cabal i analítiques'!B13="","",SUM(AP13:AR13))</f>
        <v>8</v>
      </c>
      <c r="AT13" s="563">
        <f>IFERROR(abril!$BD$41,"")</f>
        <v>1.22</v>
      </c>
      <c r="AU13" s="564">
        <f t="shared" si="0"/>
        <v>9.7599999999999992E-2</v>
      </c>
      <c r="AV13" s="565">
        <v>0</v>
      </c>
      <c r="AW13" s="563"/>
      <c r="AX13" s="564">
        <f>IF('T1. resum cabal i analítiques'!$B13="","",+AV13*AW13/100)</f>
        <v>0</v>
      </c>
      <c r="AY13" s="565"/>
      <c r="AZ13" s="563"/>
      <c r="BA13" s="564">
        <f>IF('T1. resum cabal i analítiques'!$B13="","",+AY13*AZ13/100)</f>
        <v>0</v>
      </c>
      <c r="BB13" s="565"/>
      <c r="BC13" s="563"/>
      <c r="BD13" s="564">
        <f>IF('T1. resum cabal i analítiques'!$B13="","",+BB13*BC13/100)</f>
        <v>0</v>
      </c>
      <c r="BE13" s="565"/>
      <c r="BF13" s="563"/>
      <c r="BG13" s="564">
        <f>IF('T1. resum cabal i analítiques'!$B13="","",+BE13*BF13/100)</f>
        <v>0</v>
      </c>
      <c r="BH13" s="565"/>
      <c r="BI13" s="563"/>
      <c r="BJ13" s="564">
        <f>IF('T1. resum cabal i analítiques'!$B13="","",+BH13*BI13/100)</f>
        <v>0</v>
      </c>
      <c r="BK13" s="565"/>
      <c r="BL13" s="563"/>
      <c r="BM13" s="564">
        <f>IF('T1. resum cabal i analítiques'!$B13="","",+BK13*BL13/100)</f>
        <v>0</v>
      </c>
      <c r="BN13" s="565"/>
      <c r="BO13" s="563"/>
      <c r="BP13" s="564">
        <f>IF('T1. resum cabal i analítiques'!$B13="","",+BN13*BO13/100)</f>
        <v>0</v>
      </c>
      <c r="BQ13" s="565"/>
      <c r="BR13" s="563"/>
      <c r="BS13" s="564">
        <f>IF('T1. resum cabal i analítiques'!$B13="","",+BQ13*BR13/100)</f>
        <v>0</v>
      </c>
      <c r="BT13" s="565">
        <f>IF('T1. resum cabal i analítiques'!B13="","",+BQ13+BN13+BK13+BH13+BE13+BB13+AY13+AV13)</f>
        <v>0</v>
      </c>
      <c r="BU13" s="563" t="str">
        <f t="shared" si="1"/>
        <v/>
      </c>
      <c r="BV13" s="564">
        <f>IF('T1. resum cabal i analítiques'!B13="","",+BS13+BP13+BM13+BJ13+BG13+BD13+BA13+AX13)</f>
        <v>0</v>
      </c>
      <c r="BW13" s="554"/>
      <c r="BX13" s="566" t="str">
        <f>+IF(BW13="","",BW13/'T1. resum cabal i analítiques'!B13*100)</f>
        <v/>
      </c>
      <c r="BY13" s="566">
        <f>abril!BQ40</f>
        <v>189</v>
      </c>
      <c r="BZ13" s="565"/>
      <c r="CA13" s="567"/>
      <c r="CB13" s="554" t="str">
        <f t="shared" si="2"/>
        <v/>
      </c>
      <c r="CC13" s="566" t="str">
        <f t="shared" si="3"/>
        <v/>
      </c>
      <c r="CD13" s="568">
        <f t="shared" si="4"/>
        <v>97.6</v>
      </c>
      <c r="CE13" s="565">
        <f t="shared" si="5"/>
        <v>97.6</v>
      </c>
      <c r="CF13" s="567">
        <f t="shared" si="6"/>
        <v>0</v>
      </c>
    </row>
    <row r="14" spans="1:84" ht="19.899999999999999" customHeight="1" x14ac:dyDescent="0.2">
      <c r="A14" s="211">
        <v>45413</v>
      </c>
      <c r="B14" s="241"/>
      <c r="C14" s="255"/>
      <c r="D14" s="255"/>
      <c r="E14" s="200" t="str">
        <f>+maig!AQ$41</f>
        <v/>
      </c>
      <c r="F14" s="200" t="str">
        <f>+maig!AR$41</f>
        <v/>
      </c>
      <c r="G14" s="204"/>
      <c r="H14" s="142"/>
      <c r="I14" s="142"/>
      <c r="J14" s="204"/>
      <c r="K14" s="144"/>
      <c r="L14" s="143"/>
      <c r="M14" s="204"/>
      <c r="N14" s="141"/>
      <c r="O14" s="141"/>
      <c r="P14" s="352"/>
      <c r="Q14" s="200">
        <f>+maig!AW40</f>
        <v>25</v>
      </c>
      <c r="R14" s="200"/>
      <c r="S14" s="200">
        <f>+maig!AX40</f>
        <v>1500</v>
      </c>
      <c r="T14" s="206"/>
      <c r="U14" s="206"/>
      <c r="V14" s="475">
        <f>+maig!BB41</f>
        <v>1.7549999999999999</v>
      </c>
      <c r="W14" s="192"/>
      <c r="X14" s="344"/>
      <c r="Y14" s="344"/>
      <c r="Z14" s="344"/>
      <c r="AA14" s="344"/>
      <c r="AB14" s="204"/>
      <c r="AC14" s="209"/>
      <c r="AD14" s="206"/>
      <c r="AE14" s="206"/>
      <c r="AF14" s="144"/>
      <c r="AG14" s="554">
        <v>2</v>
      </c>
      <c r="AH14" s="555">
        <v>0</v>
      </c>
      <c r="AI14" s="555">
        <v>1</v>
      </c>
      <c r="AJ14" s="569" t="s">
        <v>279</v>
      </c>
      <c r="AK14" s="570"/>
      <c r="AL14" s="558"/>
      <c r="AM14" s="559"/>
      <c r="AN14" s="571"/>
      <c r="AO14" s="560"/>
      <c r="AP14" s="561">
        <v>8</v>
      </c>
      <c r="AQ14" s="559">
        <v>6</v>
      </c>
      <c r="AR14" s="559"/>
      <c r="AS14" s="562">
        <f>+IF('T1. resum cabal i analítiques'!B14="","",SUM(AP14:AR14))</f>
        <v>14</v>
      </c>
      <c r="AT14" s="563">
        <f>IFERROR(maig!$BD$41,"")</f>
        <v>1.7549999999999999</v>
      </c>
      <c r="AU14" s="564">
        <f t="shared" si="0"/>
        <v>0.2457</v>
      </c>
      <c r="AV14" s="565">
        <v>0</v>
      </c>
      <c r="AW14" s="563"/>
      <c r="AX14" s="564">
        <f>IF('T1. resum cabal i analítiques'!$B14="","",+AV14*AW14/100)</f>
        <v>0</v>
      </c>
      <c r="AY14" s="565"/>
      <c r="AZ14" s="563"/>
      <c r="BA14" s="564">
        <f>IF('T1. resum cabal i analítiques'!$B14="","",+AY14*AZ14/100)</f>
        <v>0</v>
      </c>
      <c r="BB14" s="565"/>
      <c r="BC14" s="563"/>
      <c r="BD14" s="564">
        <f>IF('T1. resum cabal i analítiques'!$B14="","",+BB14*BC14/100)</f>
        <v>0</v>
      </c>
      <c r="BE14" s="565"/>
      <c r="BF14" s="563"/>
      <c r="BG14" s="564">
        <f>IF('T1. resum cabal i analítiques'!$B14="","",+BE14*BF14/100)</f>
        <v>0</v>
      </c>
      <c r="BH14" s="565"/>
      <c r="BI14" s="563"/>
      <c r="BJ14" s="564">
        <f>IF('T1. resum cabal i analítiques'!$B14="","",+BH14*BI14/100)</f>
        <v>0</v>
      </c>
      <c r="BK14" s="565"/>
      <c r="BL14" s="563"/>
      <c r="BM14" s="564">
        <f>IF('T1. resum cabal i analítiques'!$B14="","",+BK14*BL14/100)</f>
        <v>0</v>
      </c>
      <c r="BN14" s="565"/>
      <c r="BO14" s="563"/>
      <c r="BP14" s="564">
        <f>IF('T1. resum cabal i analítiques'!$B14="","",+BN14*BO14/100)</f>
        <v>0</v>
      </c>
      <c r="BQ14" s="565"/>
      <c r="BR14" s="563"/>
      <c r="BS14" s="564">
        <f>IF('T1. resum cabal i analítiques'!$B14="","",+BQ14*BR14/100)</f>
        <v>0</v>
      </c>
      <c r="BT14" s="565">
        <f>IF('T1. resum cabal i analítiques'!B14="","",+BQ14+BN14+BK14+BH14+BE14+BB14+AY14+AV14)</f>
        <v>0</v>
      </c>
      <c r="BU14" s="563" t="str">
        <f t="shared" si="1"/>
        <v/>
      </c>
      <c r="BV14" s="564">
        <f>IF('T1. resum cabal i analítiques'!B14="","",+BS14+BP14+BM14+BJ14+BG14+BD14+BA14+AX14)</f>
        <v>0</v>
      </c>
      <c r="BW14" s="554"/>
      <c r="BX14" s="566" t="str">
        <f>+IF(BW14="","",BW14/'T1. resum cabal i analítiques'!B14*100)</f>
        <v/>
      </c>
      <c r="BY14" s="566">
        <f>maig!BQ40</f>
        <v>222</v>
      </c>
      <c r="BZ14" s="565"/>
      <c r="CA14" s="567"/>
      <c r="CB14" s="554" t="str">
        <f t="shared" si="2"/>
        <v/>
      </c>
      <c r="CC14" s="566">
        <f t="shared" si="3"/>
        <v>0</v>
      </c>
      <c r="CD14" s="568">
        <f t="shared" si="4"/>
        <v>245.7</v>
      </c>
      <c r="CE14" s="565">
        <f t="shared" si="5"/>
        <v>245.7</v>
      </c>
      <c r="CF14" s="567">
        <f t="shared" si="6"/>
        <v>0</v>
      </c>
    </row>
    <row r="15" spans="1:84" ht="19.899999999999999" customHeight="1" x14ac:dyDescent="0.2">
      <c r="A15" s="211">
        <v>45444</v>
      </c>
      <c r="B15" s="241"/>
      <c r="C15" s="255"/>
      <c r="D15" s="255"/>
      <c r="E15" s="200" t="str">
        <f>+juny!AQ$41</f>
        <v/>
      </c>
      <c r="F15" s="200" t="str">
        <f>+juny!AR$41</f>
        <v/>
      </c>
      <c r="G15" s="204"/>
      <c r="H15" s="142"/>
      <c r="I15" s="142"/>
      <c r="J15" s="204"/>
      <c r="K15" s="144"/>
      <c r="L15" s="353"/>
      <c r="M15" s="204"/>
      <c r="N15" s="141"/>
      <c r="O15" s="141"/>
      <c r="P15" s="352"/>
      <c r="Q15" s="200">
        <f>+juny!AW40</f>
        <v>60</v>
      </c>
      <c r="R15" s="200"/>
      <c r="S15" s="200">
        <f>+juny!AX40</f>
        <v>0</v>
      </c>
      <c r="T15" s="206"/>
      <c r="U15" s="206"/>
      <c r="V15" s="475" t="str">
        <f>+juny!BB41</f>
        <v/>
      </c>
      <c r="W15" s="192"/>
      <c r="X15" s="344"/>
      <c r="Y15" s="344"/>
      <c r="Z15" s="344"/>
      <c r="AA15" s="344"/>
      <c r="AB15" s="204"/>
      <c r="AC15" s="209"/>
      <c r="AD15" s="206"/>
      <c r="AE15" s="206"/>
      <c r="AF15" s="144"/>
      <c r="AG15" s="554">
        <v>2</v>
      </c>
      <c r="AH15" s="555">
        <v>0</v>
      </c>
      <c r="AI15" s="555">
        <v>0</v>
      </c>
      <c r="AJ15" s="569" t="s">
        <v>279</v>
      </c>
      <c r="AK15" s="570"/>
      <c r="AL15" s="558"/>
      <c r="AM15" s="559"/>
      <c r="AN15" s="559"/>
      <c r="AO15" s="560"/>
      <c r="AP15" s="561">
        <f>+IF('T1. resum cabal i analítiques'!B15="","",juny!$BC$40)</f>
        <v>0</v>
      </c>
      <c r="AQ15" s="559"/>
      <c r="AR15" s="559"/>
      <c r="AS15" s="562">
        <f>+IF('T1. resum cabal i analítiques'!B15="","",SUM(AP15:AR15))</f>
        <v>0</v>
      </c>
      <c r="AT15" s="563" t="str">
        <f>IFERROR(juny!$BD$41,"")</f>
        <v/>
      </c>
      <c r="AU15" s="564" t="str">
        <f t="shared" si="0"/>
        <v/>
      </c>
      <c r="AV15" s="565">
        <v>0</v>
      </c>
      <c r="AW15" s="563"/>
      <c r="AX15" s="564">
        <f>IF('T1. resum cabal i analítiques'!$B15="","",+AV15*AW15/100)</f>
        <v>0</v>
      </c>
      <c r="AY15" s="565"/>
      <c r="AZ15" s="563"/>
      <c r="BA15" s="564">
        <f>IF('T1. resum cabal i analítiques'!$B15="","",+AY15*AZ15/100)</f>
        <v>0</v>
      </c>
      <c r="BB15" s="565"/>
      <c r="BC15" s="563"/>
      <c r="BD15" s="564">
        <f>IF('T1. resum cabal i analítiques'!$B15="","",+BB15*BC15/100)</f>
        <v>0</v>
      </c>
      <c r="BE15" s="565"/>
      <c r="BF15" s="563"/>
      <c r="BG15" s="564">
        <f>IF('T1. resum cabal i analítiques'!$B15="","",+BE15*BF15/100)</f>
        <v>0</v>
      </c>
      <c r="BH15" s="565"/>
      <c r="BI15" s="563"/>
      <c r="BJ15" s="564">
        <f>IF('T1. resum cabal i analítiques'!$B15="","",+BH15*BI15/100)</f>
        <v>0</v>
      </c>
      <c r="BK15" s="565"/>
      <c r="BL15" s="563"/>
      <c r="BM15" s="564">
        <f>IF('T1. resum cabal i analítiques'!$B15="","",+BK15*BL15/100)</f>
        <v>0</v>
      </c>
      <c r="BN15" s="565"/>
      <c r="BO15" s="563"/>
      <c r="BP15" s="564">
        <f>IF('T1. resum cabal i analítiques'!$B15="","",+BN15*BO15/100)</f>
        <v>0</v>
      </c>
      <c r="BQ15" s="565"/>
      <c r="BR15" s="563"/>
      <c r="BS15" s="564">
        <f>IF('T1. resum cabal i analítiques'!$B15="","",+BQ15*BR15/100)</f>
        <v>0</v>
      </c>
      <c r="BT15" s="565">
        <f>IF('T1. resum cabal i analítiques'!B15="","",+BQ15+BN15+BK15+BH15+BE15+BB15+AY15+AV15)</f>
        <v>0</v>
      </c>
      <c r="BU15" s="563" t="str">
        <f t="shared" si="1"/>
        <v/>
      </c>
      <c r="BV15" s="564">
        <f>IF('T1. resum cabal i analítiques'!B15="","",+BS15+BP15+BM15+BJ15+BG15+BD15+BA15+AX15)</f>
        <v>0</v>
      </c>
      <c r="BW15" s="554"/>
      <c r="BX15" s="566" t="str">
        <f>+IF(BW15="","",BW15/'T1. resum cabal i analítiques'!B15*100)</f>
        <v/>
      </c>
      <c r="BY15" s="566">
        <f>juny!BQ40</f>
        <v>145</v>
      </c>
      <c r="BZ15" s="565"/>
      <c r="CA15" s="567"/>
      <c r="CB15" s="554" t="str">
        <f t="shared" si="2"/>
        <v/>
      </c>
      <c r="CC15" s="566" t="str">
        <f t="shared" si="3"/>
        <v/>
      </c>
      <c r="CD15" s="568" t="str">
        <f t="shared" si="4"/>
        <v/>
      </c>
      <c r="CE15" s="565" t="str">
        <f t="shared" si="5"/>
        <v/>
      </c>
      <c r="CF15" s="567" t="str">
        <f t="shared" si="6"/>
        <v/>
      </c>
    </row>
    <row r="16" spans="1:84" ht="19.899999999999999" customHeight="1" x14ac:dyDescent="0.2">
      <c r="A16" s="211">
        <v>45474</v>
      </c>
      <c r="B16" s="241"/>
      <c r="C16" s="255"/>
      <c r="D16" s="255"/>
      <c r="E16" s="200" t="str">
        <f>+juliol!AQ$41</f>
        <v/>
      </c>
      <c r="F16" s="200" t="str">
        <f>+juliol!AR$41</f>
        <v/>
      </c>
      <c r="G16" s="204"/>
      <c r="H16" s="142"/>
      <c r="I16" s="142"/>
      <c r="J16" s="204"/>
      <c r="K16" s="144"/>
      <c r="L16" s="143"/>
      <c r="M16" s="204"/>
      <c r="N16" s="141"/>
      <c r="O16" s="141"/>
      <c r="P16" s="352"/>
      <c r="Q16" s="200">
        <f>+juliol!AW40</f>
        <v>85</v>
      </c>
      <c r="R16" s="200"/>
      <c r="S16" s="200">
        <f>+juliol!AX40</f>
        <v>3000</v>
      </c>
      <c r="T16" s="206"/>
      <c r="U16" s="206"/>
      <c r="V16" s="475" t="str">
        <f>+juliol!BB41</f>
        <v/>
      </c>
      <c r="W16" s="192"/>
      <c r="X16" s="344"/>
      <c r="Y16" s="344"/>
      <c r="Z16" s="344"/>
      <c r="AA16" s="344"/>
      <c r="AB16" s="204"/>
      <c r="AC16" s="209"/>
      <c r="AD16" s="206"/>
      <c r="AE16" s="206"/>
      <c r="AF16" s="144"/>
      <c r="AG16" s="554">
        <v>2</v>
      </c>
      <c r="AH16" s="555">
        <v>0</v>
      </c>
      <c r="AI16" s="555">
        <v>0</v>
      </c>
      <c r="AJ16" s="569" t="s">
        <v>279</v>
      </c>
      <c r="AK16" s="570"/>
      <c r="AL16" s="558"/>
      <c r="AM16" s="559"/>
      <c r="AN16" s="559"/>
      <c r="AO16" s="560"/>
      <c r="AP16" s="561">
        <f>+IF('T1. resum cabal i analítiques'!B16="","",juliol!$BC$40)</f>
        <v>6</v>
      </c>
      <c r="AQ16" s="559"/>
      <c r="AR16" s="559"/>
      <c r="AS16" s="562">
        <f>+IF('T1. resum cabal i analítiques'!B16="","",SUM(AP16:AR16))</f>
        <v>6</v>
      </c>
      <c r="AT16" s="563">
        <f>IFERROR(juliol!$BD$41,"")</f>
        <v>2.17</v>
      </c>
      <c r="AU16" s="564">
        <f t="shared" si="0"/>
        <v>0.13019999999999998</v>
      </c>
      <c r="AV16" s="565">
        <v>0</v>
      </c>
      <c r="AW16" s="563"/>
      <c r="AX16" s="564">
        <f>IF('T1. resum cabal i analítiques'!$B16="","",+AV16*AW16/100)</f>
        <v>0</v>
      </c>
      <c r="AY16" s="565"/>
      <c r="AZ16" s="563"/>
      <c r="BA16" s="564">
        <f>IF('T1. resum cabal i analítiques'!$B16="","",+AY16*AZ16/100)</f>
        <v>0</v>
      </c>
      <c r="BB16" s="565"/>
      <c r="BC16" s="563"/>
      <c r="BD16" s="564">
        <f>IF('T1. resum cabal i analítiques'!$B16="","",+BB16*BC16/100)</f>
        <v>0</v>
      </c>
      <c r="BE16" s="565"/>
      <c r="BF16" s="563"/>
      <c r="BG16" s="564">
        <f>IF('T1. resum cabal i analítiques'!$B16="","",+BE16*BF16/100)</f>
        <v>0</v>
      </c>
      <c r="BH16" s="565"/>
      <c r="BI16" s="563"/>
      <c r="BJ16" s="564">
        <f>IF('T1. resum cabal i analítiques'!$B16="","",+BH16*BI16/100)</f>
        <v>0</v>
      </c>
      <c r="BK16" s="565"/>
      <c r="BL16" s="563"/>
      <c r="BM16" s="564">
        <f>IF('T1. resum cabal i analítiques'!$B16="","",+BK16*BL16/100)</f>
        <v>0</v>
      </c>
      <c r="BN16" s="565"/>
      <c r="BO16" s="563"/>
      <c r="BP16" s="564">
        <f>IF('T1. resum cabal i analítiques'!$B16="","",+BN16*BO16/100)</f>
        <v>0</v>
      </c>
      <c r="BQ16" s="565"/>
      <c r="BR16" s="563"/>
      <c r="BS16" s="564">
        <f>IF('T1. resum cabal i analítiques'!$B16="","",+BQ16*BR16/100)</f>
        <v>0</v>
      </c>
      <c r="BT16" s="565">
        <f>IF('T1. resum cabal i analítiques'!B16="","",+BQ16+BN16+BK16+BH16+BE16+BB16+AY16+AV16)</f>
        <v>0</v>
      </c>
      <c r="BU16" s="563" t="str">
        <f t="shared" si="1"/>
        <v/>
      </c>
      <c r="BV16" s="564">
        <f>IF('T1. resum cabal i analítiques'!B16="","",+BS16+BP16+BM16+BJ16+BG16+BD16+BA16+AX16)</f>
        <v>0</v>
      </c>
      <c r="BW16" s="554"/>
      <c r="BX16" s="566" t="str">
        <f>+IF(BW16="","",BW16/'T1. resum cabal i analítiques'!B16*100)</f>
        <v/>
      </c>
      <c r="BY16" s="566">
        <v>67</v>
      </c>
      <c r="BZ16" s="565"/>
      <c r="CA16" s="567"/>
      <c r="CB16" s="554" t="str">
        <f t="shared" si="2"/>
        <v/>
      </c>
      <c r="CC16" s="566" t="str">
        <f t="shared" si="3"/>
        <v/>
      </c>
      <c r="CD16" s="568">
        <f t="shared" si="4"/>
        <v>130.19999999999999</v>
      </c>
      <c r="CE16" s="565">
        <f t="shared" si="5"/>
        <v>130.19999999999999</v>
      </c>
      <c r="CF16" s="567">
        <f t="shared" si="6"/>
        <v>0</v>
      </c>
    </row>
    <row r="17" spans="1:84" ht="19.899999999999999" customHeight="1" x14ac:dyDescent="0.2">
      <c r="A17" s="211">
        <v>45505</v>
      </c>
      <c r="B17" s="241"/>
      <c r="C17" s="255"/>
      <c r="D17" s="255"/>
      <c r="E17" s="200" t="str">
        <f>+agost!AQ$41</f>
        <v/>
      </c>
      <c r="F17" s="200" t="str">
        <f>+agost!AR$41</f>
        <v/>
      </c>
      <c r="G17" s="204"/>
      <c r="H17" s="142"/>
      <c r="I17" s="142"/>
      <c r="J17" s="204"/>
      <c r="K17" s="144"/>
      <c r="L17" s="143"/>
      <c r="M17" s="204"/>
      <c r="N17" s="141"/>
      <c r="O17" s="141"/>
      <c r="P17" s="352"/>
      <c r="Q17" s="200">
        <f>+agost!AW40</f>
        <v>70</v>
      </c>
      <c r="R17" s="200"/>
      <c r="S17" s="200">
        <f>+agost!AX40</f>
        <v>0</v>
      </c>
      <c r="T17" s="206"/>
      <c r="U17" s="206"/>
      <c r="V17" s="475" t="str">
        <f>+agost!BB41</f>
        <v/>
      </c>
      <c r="W17" s="192"/>
      <c r="X17" s="344"/>
      <c r="Y17" s="344"/>
      <c r="Z17" s="344"/>
      <c r="AA17" s="344"/>
      <c r="AB17" s="204"/>
      <c r="AC17" s="209"/>
      <c r="AD17" s="206"/>
      <c r="AE17" s="206"/>
      <c r="AF17" s="144"/>
      <c r="AG17" s="554">
        <v>2</v>
      </c>
      <c r="AH17" s="555">
        <v>1</v>
      </c>
      <c r="AI17" s="555">
        <v>0</v>
      </c>
      <c r="AJ17" s="569" t="s">
        <v>279</v>
      </c>
      <c r="AK17" s="570"/>
      <c r="AL17" s="558"/>
      <c r="AM17" s="559"/>
      <c r="AN17" s="559"/>
      <c r="AO17" s="560"/>
      <c r="AP17" s="561">
        <f>+IF('T1. resum cabal i analítiques'!B17="","",agost!$BC$40)</f>
        <v>8</v>
      </c>
      <c r="AQ17" s="559"/>
      <c r="AR17" s="559"/>
      <c r="AS17" s="562">
        <f>+IF('T1. resum cabal i analítiques'!B17="","",SUM(AP17:AR17))</f>
        <v>8</v>
      </c>
      <c r="AT17" s="563">
        <f>IFERROR(agost!$BD$41,"")</f>
        <v>2.0299999999999998</v>
      </c>
      <c r="AU17" s="564">
        <f t="shared" si="0"/>
        <v>0.16239999999999999</v>
      </c>
      <c r="AV17" s="565">
        <v>0</v>
      </c>
      <c r="AW17" s="563"/>
      <c r="AX17" s="564">
        <f>IF('T1. resum cabal i analítiques'!$B17="","",+AV17*AW17/100)</f>
        <v>0</v>
      </c>
      <c r="AY17" s="565"/>
      <c r="AZ17" s="563"/>
      <c r="BA17" s="564">
        <f>IF('T1. resum cabal i analítiques'!$B17="","",+AY17*AZ17/100)</f>
        <v>0</v>
      </c>
      <c r="BB17" s="565"/>
      <c r="BC17" s="563"/>
      <c r="BD17" s="564">
        <f>IF('T1. resum cabal i analítiques'!$B17="","",+BB17*BC17/100)</f>
        <v>0</v>
      </c>
      <c r="BE17" s="565"/>
      <c r="BF17" s="563"/>
      <c r="BG17" s="564">
        <f>IF('T1. resum cabal i analítiques'!$B17="","",+BE17*BF17/100)</f>
        <v>0</v>
      </c>
      <c r="BH17" s="565"/>
      <c r="BI17" s="563"/>
      <c r="BJ17" s="564">
        <f>IF('T1. resum cabal i analítiques'!$B17="","",+BH17*BI17/100)</f>
        <v>0</v>
      </c>
      <c r="BK17" s="565"/>
      <c r="BL17" s="563"/>
      <c r="BM17" s="564">
        <f>IF('T1. resum cabal i analítiques'!$B17="","",+BK17*BL17/100)</f>
        <v>0</v>
      </c>
      <c r="BN17" s="565"/>
      <c r="BO17" s="563"/>
      <c r="BP17" s="564">
        <f>IF('T1. resum cabal i analítiques'!$B17="","",+BN17*BO17/100)</f>
        <v>0</v>
      </c>
      <c r="BQ17" s="565"/>
      <c r="BR17" s="563"/>
      <c r="BS17" s="564">
        <f>IF('T1. resum cabal i analítiques'!$B17="","",+BQ17*BR17/100)</f>
        <v>0</v>
      </c>
      <c r="BT17" s="565">
        <f>IF('T1. resum cabal i analítiques'!B17="","",+BQ17+BN17+BK17+BH17+BE17+BB17+AY17+AV17)</f>
        <v>0</v>
      </c>
      <c r="BU17" s="563" t="str">
        <f t="shared" si="1"/>
        <v/>
      </c>
      <c r="BV17" s="564">
        <f>IF('T1. resum cabal i analítiques'!B17="","",+BS17+BP17+BM17+BJ17+BG17+BD17+BA17+AX17)</f>
        <v>0</v>
      </c>
      <c r="BW17" s="554"/>
      <c r="BX17" s="566" t="str">
        <f>+IF(BW17="","",BW17/'T1. resum cabal i analítiques'!B17*100)</f>
        <v/>
      </c>
      <c r="BY17" s="566">
        <v>63</v>
      </c>
      <c r="BZ17" s="565"/>
      <c r="CA17" s="567"/>
      <c r="CB17" s="554" t="str">
        <f t="shared" si="2"/>
        <v/>
      </c>
      <c r="CC17" s="566" t="str">
        <f t="shared" si="3"/>
        <v/>
      </c>
      <c r="CD17" s="568">
        <f t="shared" si="4"/>
        <v>162.39999999999998</v>
      </c>
      <c r="CE17" s="565">
        <f t="shared" si="5"/>
        <v>162.39999999999998</v>
      </c>
      <c r="CF17" s="567">
        <f t="shared" si="6"/>
        <v>0</v>
      </c>
    </row>
    <row r="18" spans="1:84" ht="19.899999999999999" customHeight="1" x14ac:dyDescent="0.2">
      <c r="A18" s="211">
        <v>45536</v>
      </c>
      <c r="B18" s="241"/>
      <c r="C18" s="255"/>
      <c r="D18" s="255"/>
      <c r="E18" s="200" t="str">
        <f>setembre!AQ41</f>
        <v/>
      </c>
      <c r="F18" s="200" t="str">
        <f>+setembre!AR$41</f>
        <v/>
      </c>
      <c r="G18" s="204"/>
      <c r="H18" s="142"/>
      <c r="I18" s="142"/>
      <c r="J18" s="204"/>
      <c r="K18" s="144"/>
      <c r="L18" s="353"/>
      <c r="M18" s="204"/>
      <c r="N18" s="141"/>
      <c r="O18" s="141"/>
      <c r="P18" s="352"/>
      <c r="Q18" s="200">
        <f>+setembre!AW40</f>
        <v>55</v>
      </c>
      <c r="R18" s="200"/>
      <c r="S18" s="200">
        <f>+setembre!AX40</f>
        <v>0</v>
      </c>
      <c r="T18" s="206"/>
      <c r="U18" s="206"/>
      <c r="V18" s="137" t="str">
        <f>+setembre!BB41</f>
        <v/>
      </c>
      <c r="W18" s="192"/>
      <c r="X18" s="344"/>
      <c r="Y18" s="344"/>
      <c r="Z18" s="344"/>
      <c r="AA18" s="344"/>
      <c r="AB18" s="204"/>
      <c r="AC18" s="209"/>
      <c r="AD18" s="206"/>
      <c r="AE18" s="206"/>
      <c r="AF18" s="144"/>
      <c r="AG18" s="554">
        <v>2</v>
      </c>
      <c r="AH18" s="555">
        <v>3</v>
      </c>
      <c r="AI18" s="555">
        <v>1</v>
      </c>
      <c r="AJ18" s="556" t="s">
        <v>284</v>
      </c>
      <c r="AK18" s="570"/>
      <c r="AL18" s="558"/>
      <c r="AM18" s="559"/>
      <c r="AN18" s="559"/>
      <c r="AO18" s="560"/>
      <c r="AP18" s="561">
        <f>+IF('T1. resum cabal i analítiques'!B18="","",setembre!$BC$40)</f>
        <v>0</v>
      </c>
      <c r="AQ18" s="559"/>
      <c r="AR18" s="559"/>
      <c r="AS18" s="562">
        <f>+IF('T1. resum cabal i analítiques'!B18="","",SUM(AP18:AR18))</f>
        <v>0</v>
      </c>
      <c r="AT18" s="563" t="str">
        <f>IFERROR(setembre!$BD$41,"")</f>
        <v/>
      </c>
      <c r="AU18" s="564" t="str">
        <f>IF(AT18="","",+AS18*AT18/100)</f>
        <v/>
      </c>
      <c r="AV18" s="565">
        <v>0</v>
      </c>
      <c r="AW18" s="563"/>
      <c r="AX18" s="564">
        <f>IF('T1. resum cabal i analítiques'!$B18="","",+AV18*AW18/100)</f>
        <v>0</v>
      </c>
      <c r="AY18" s="565"/>
      <c r="AZ18" s="563"/>
      <c r="BA18" s="564">
        <f>IF('T1. resum cabal i analítiques'!$B18="","",+AY18*AZ18/100)</f>
        <v>0</v>
      </c>
      <c r="BB18" s="565"/>
      <c r="BC18" s="563"/>
      <c r="BD18" s="564">
        <f>IF('T1. resum cabal i analítiques'!$B18="","",+BB18*BC18/100)</f>
        <v>0</v>
      </c>
      <c r="BE18" s="565"/>
      <c r="BF18" s="563"/>
      <c r="BG18" s="564">
        <f>IF('T1. resum cabal i analítiques'!$B18="","",+BE18*BF18/100)</f>
        <v>0</v>
      </c>
      <c r="BH18" s="565"/>
      <c r="BI18" s="563"/>
      <c r="BJ18" s="564">
        <f>IF('T1. resum cabal i analítiques'!$B18="","",+BH18*BI18/100)</f>
        <v>0</v>
      </c>
      <c r="BK18" s="565"/>
      <c r="BL18" s="563"/>
      <c r="BM18" s="564">
        <f>IF('T1. resum cabal i analítiques'!$B18="","",+BK18*BL18/100)</f>
        <v>0</v>
      </c>
      <c r="BN18" s="565"/>
      <c r="BO18" s="563"/>
      <c r="BP18" s="564">
        <f>IF('T1. resum cabal i analítiques'!$B18="","",+BN18*BO18/100)</f>
        <v>0</v>
      </c>
      <c r="BQ18" s="565"/>
      <c r="BR18" s="563"/>
      <c r="BS18" s="564">
        <f>IF('T1. resum cabal i analítiques'!$B18="","",+BQ18*BR18/100)</f>
        <v>0</v>
      </c>
      <c r="BT18" s="565">
        <f>IF('T1. resum cabal i analítiques'!B18="","",+BQ18+BN18+BK18+BH18+BE18+BB18+AY18+AV18)</f>
        <v>0</v>
      </c>
      <c r="BU18" s="563" t="str">
        <f t="shared" si="1"/>
        <v/>
      </c>
      <c r="BV18" s="564">
        <f>IF('T1. resum cabal i analítiques'!B18="","",+BS18+BP18+BM18+BJ18+BG18+BD18+BA18+AX18)</f>
        <v>0</v>
      </c>
      <c r="BW18" s="554"/>
      <c r="BX18" s="566" t="str">
        <f>+IF(BW18="","",BW18/'T1. resum cabal i analítiques'!B18*100)</f>
        <v/>
      </c>
      <c r="BY18" s="566">
        <v>58</v>
      </c>
      <c r="BZ18" s="565"/>
      <c r="CA18" s="567"/>
      <c r="CB18" s="554" t="str">
        <f t="shared" si="2"/>
        <v/>
      </c>
      <c r="CC18" s="566" t="str">
        <f t="shared" si="3"/>
        <v/>
      </c>
      <c r="CD18" s="568" t="str">
        <f t="shared" si="4"/>
        <v/>
      </c>
      <c r="CE18" s="565" t="str">
        <f t="shared" si="5"/>
        <v/>
      </c>
      <c r="CF18" s="567" t="str">
        <f t="shared" si="6"/>
        <v/>
      </c>
    </row>
    <row r="19" spans="1:84" ht="19.899999999999999" customHeight="1" x14ac:dyDescent="0.2">
      <c r="A19" s="211">
        <v>45566</v>
      </c>
      <c r="B19" s="241"/>
      <c r="C19" s="255"/>
      <c r="D19" s="255"/>
      <c r="E19" s="200" t="str">
        <f>+octubre!AQ$41</f>
        <v/>
      </c>
      <c r="F19" s="200" t="str">
        <f>+octubre!AR$41</f>
        <v/>
      </c>
      <c r="G19" s="204"/>
      <c r="H19" s="142"/>
      <c r="I19" s="142"/>
      <c r="J19" s="204"/>
      <c r="K19" s="144"/>
      <c r="L19" s="143"/>
      <c r="M19" s="204"/>
      <c r="N19" s="141"/>
      <c r="O19" s="141"/>
      <c r="P19" s="352"/>
      <c r="Q19" s="200">
        <f>+octubre!AW40</f>
        <v>65</v>
      </c>
      <c r="R19" s="200"/>
      <c r="S19" s="200">
        <f>+octubre!AX40</f>
        <v>2000</v>
      </c>
      <c r="T19" s="206"/>
      <c r="U19" s="206"/>
      <c r="V19" s="137" t="str">
        <f>+octubre!BB41</f>
        <v/>
      </c>
      <c r="W19" s="192"/>
      <c r="X19" s="344"/>
      <c r="Y19" s="344"/>
      <c r="Z19" s="344"/>
      <c r="AA19" s="344"/>
      <c r="AB19" s="204"/>
      <c r="AC19" s="209"/>
      <c r="AD19" s="206"/>
      <c r="AE19" s="206"/>
      <c r="AF19" s="144"/>
      <c r="AG19" s="554">
        <v>2</v>
      </c>
      <c r="AH19" s="555">
        <v>0</v>
      </c>
      <c r="AI19" s="555">
        <v>0</v>
      </c>
      <c r="AJ19" s="569" t="s">
        <v>279</v>
      </c>
      <c r="AK19" s="570"/>
      <c r="AL19" s="558"/>
      <c r="AM19" s="559"/>
      <c r="AN19" s="571"/>
      <c r="AO19" s="560"/>
      <c r="AP19" s="561">
        <f>+IF('T1. resum cabal i analítiques'!B19="","",octubre!$BC$40)</f>
        <v>0</v>
      </c>
      <c r="AQ19" s="559"/>
      <c r="AR19" s="559"/>
      <c r="AS19" s="562">
        <f>+IF('T1. resum cabal i analítiques'!B19="","",SUM(AP19:AR19))</f>
        <v>0</v>
      </c>
      <c r="AT19" s="563" t="str">
        <f>IFERROR(octubre!$BD$41,"")</f>
        <v/>
      </c>
      <c r="AU19" s="564" t="str">
        <f t="shared" si="0"/>
        <v/>
      </c>
      <c r="AV19" s="565"/>
      <c r="AW19" s="563"/>
      <c r="AX19" s="564">
        <f>IF('T1. resum cabal i analítiques'!$B19="","",+AV19*AW19/100)</f>
        <v>0</v>
      </c>
      <c r="AY19" s="565"/>
      <c r="AZ19" s="563"/>
      <c r="BA19" s="564">
        <f>IF('T1. resum cabal i analítiques'!$B19="","",+AY19*AZ19/100)</f>
        <v>0</v>
      </c>
      <c r="BB19" s="565"/>
      <c r="BC19" s="563"/>
      <c r="BD19" s="564">
        <f>IF('T1. resum cabal i analítiques'!$B19="","",+BB19*BC19/100)</f>
        <v>0</v>
      </c>
      <c r="BE19" s="565"/>
      <c r="BF19" s="563"/>
      <c r="BG19" s="564">
        <f>IF('T1. resum cabal i analítiques'!$B19="","",+BE19*BF19/100)</f>
        <v>0</v>
      </c>
      <c r="BH19" s="565"/>
      <c r="BI19" s="563"/>
      <c r="BJ19" s="564">
        <f>IF('T1. resum cabal i analítiques'!$B19="","",+BH19*BI19/100)</f>
        <v>0</v>
      </c>
      <c r="BK19" s="565"/>
      <c r="BL19" s="563"/>
      <c r="BM19" s="564">
        <f>IF('T1. resum cabal i analítiques'!$B19="","",+BK19*BL19/100)</f>
        <v>0</v>
      </c>
      <c r="BN19" s="565"/>
      <c r="BO19" s="563"/>
      <c r="BP19" s="564">
        <f>IF('T1. resum cabal i analítiques'!$B19="","",+BN19*BO19/100)</f>
        <v>0</v>
      </c>
      <c r="BQ19" s="565"/>
      <c r="BR19" s="563"/>
      <c r="BS19" s="564">
        <f>IF('T1. resum cabal i analítiques'!$B19="","",+BQ19*BR19/100)</f>
        <v>0</v>
      </c>
      <c r="BT19" s="565">
        <f>IF('T1. resum cabal i analítiques'!B19="","",+BQ19+BN19+BK19+BH19+BE19+BB19+AY19+AV19)</f>
        <v>0</v>
      </c>
      <c r="BU19" s="563" t="str">
        <f t="shared" si="1"/>
        <v/>
      </c>
      <c r="BV19" s="564">
        <f>IF('T1. resum cabal i analítiques'!B19="","",+BS19+BP19+BM19+BJ19+BG19+BD19+BA19+AX19)</f>
        <v>0</v>
      </c>
      <c r="BW19" s="554"/>
      <c r="BX19" s="566" t="str">
        <f>+IF(BW19="","",BW19/'T1. resum cabal i analítiques'!B19*100)</f>
        <v/>
      </c>
      <c r="BY19" s="566">
        <v>59</v>
      </c>
      <c r="BZ19" s="565"/>
      <c r="CA19" s="567"/>
      <c r="CB19" s="554" t="str">
        <f t="shared" si="2"/>
        <v/>
      </c>
      <c r="CC19" s="566" t="str">
        <f t="shared" si="3"/>
        <v/>
      </c>
      <c r="CD19" s="568" t="str">
        <f t="shared" si="4"/>
        <v/>
      </c>
      <c r="CE19" s="565" t="str">
        <f t="shared" si="5"/>
        <v/>
      </c>
      <c r="CF19" s="567" t="str">
        <f t="shared" si="6"/>
        <v/>
      </c>
    </row>
    <row r="20" spans="1:84" ht="19.899999999999999" customHeight="1" x14ac:dyDescent="0.2">
      <c r="A20" s="211">
        <v>45597</v>
      </c>
      <c r="B20" s="241"/>
      <c r="C20" s="255"/>
      <c r="D20" s="255"/>
      <c r="E20" s="200" t="str">
        <f>+novembre!AQ$41</f>
        <v/>
      </c>
      <c r="F20" s="200" t="str">
        <f>+novembre!AR$41</f>
        <v/>
      </c>
      <c r="G20" s="204"/>
      <c r="H20" s="142"/>
      <c r="I20" s="142"/>
      <c r="J20" s="204"/>
      <c r="K20" s="144"/>
      <c r="L20" s="143"/>
      <c r="M20" s="204"/>
      <c r="N20" s="141"/>
      <c r="O20" s="141"/>
      <c r="P20" s="352"/>
      <c r="Q20" s="200">
        <f>+novembre!AW40</f>
        <v>0</v>
      </c>
      <c r="R20" s="200"/>
      <c r="S20" s="200">
        <f>+novembre!AX40</f>
        <v>0</v>
      </c>
      <c r="T20" s="206"/>
      <c r="U20" s="206"/>
      <c r="V20" s="137" t="str">
        <f>+novembre!BB41</f>
        <v/>
      </c>
      <c r="W20" s="192"/>
      <c r="X20" s="344"/>
      <c r="Y20" s="344"/>
      <c r="Z20" s="344"/>
      <c r="AA20" s="344"/>
      <c r="AB20" s="204"/>
      <c r="AC20" s="209"/>
      <c r="AD20" s="206"/>
      <c r="AE20" s="206"/>
      <c r="AF20" s="144"/>
      <c r="AG20" s="554">
        <v>2</v>
      </c>
      <c r="AH20" s="555">
        <v>0</v>
      </c>
      <c r="AI20" s="555">
        <v>1</v>
      </c>
      <c r="AJ20" s="556" t="s">
        <v>279</v>
      </c>
      <c r="AK20" s="570"/>
      <c r="AL20" s="558"/>
      <c r="AM20" s="559"/>
      <c r="AN20" s="559"/>
      <c r="AO20" s="560"/>
      <c r="AP20" s="561">
        <f>+IF('T1. resum cabal i analítiques'!B20="","",novembre!$BC$40)</f>
        <v>0</v>
      </c>
      <c r="AQ20" s="559"/>
      <c r="AR20" s="559"/>
      <c r="AS20" s="562">
        <f>+IF('T1. resum cabal i analítiques'!B20="","",SUM(AP20:AR20))</f>
        <v>0</v>
      </c>
      <c r="AT20" s="563" t="str">
        <f>IFERROR(novembre!$BD$41,"")</f>
        <v/>
      </c>
      <c r="AU20" s="564" t="str">
        <f t="shared" si="0"/>
        <v/>
      </c>
      <c r="AV20" s="565"/>
      <c r="AW20" s="563"/>
      <c r="AX20" s="564">
        <f>IF('T1. resum cabal i analítiques'!$B20="","",+AV20*AW20/100)</f>
        <v>0</v>
      </c>
      <c r="AY20" s="565"/>
      <c r="AZ20" s="563"/>
      <c r="BA20" s="564">
        <f>IF('T1. resum cabal i analítiques'!$B20="","",+AY20*AZ20/100)</f>
        <v>0</v>
      </c>
      <c r="BB20" s="565"/>
      <c r="BC20" s="563"/>
      <c r="BD20" s="564">
        <f>IF('T1. resum cabal i analítiques'!$B20="","",+BB20*BC20/100)</f>
        <v>0</v>
      </c>
      <c r="BE20" s="565"/>
      <c r="BF20" s="563"/>
      <c r="BG20" s="564">
        <f>IF('T1. resum cabal i analítiques'!$B20="","",+BE20*BF20/100)</f>
        <v>0</v>
      </c>
      <c r="BH20" s="565"/>
      <c r="BI20" s="563"/>
      <c r="BJ20" s="564">
        <f>IF('T1. resum cabal i analítiques'!$B20="","",+BH20*BI20/100)</f>
        <v>0</v>
      </c>
      <c r="BK20" s="565"/>
      <c r="BL20" s="563"/>
      <c r="BM20" s="564">
        <f>IF('T1. resum cabal i analítiques'!$B20="","",+BK20*BL20/100)</f>
        <v>0</v>
      </c>
      <c r="BN20" s="565"/>
      <c r="BO20" s="563"/>
      <c r="BP20" s="564">
        <f>IF('T1. resum cabal i analítiques'!$B20="","",+BN20*BO20/100)</f>
        <v>0</v>
      </c>
      <c r="BQ20" s="565"/>
      <c r="BR20" s="563"/>
      <c r="BS20" s="564">
        <f>IF('T1. resum cabal i analítiques'!$B20="","",+BQ20*BR20/100)</f>
        <v>0</v>
      </c>
      <c r="BT20" s="565">
        <f>IF('T1. resum cabal i analítiques'!B20="","",+BQ20+BN20+BK20+BH20+BE20+BB20+AY20+AV20)</f>
        <v>0</v>
      </c>
      <c r="BU20" s="563" t="str">
        <f t="shared" si="1"/>
        <v/>
      </c>
      <c r="BV20" s="564">
        <f>IF('T1. resum cabal i analítiques'!B20="","",+BS20+BP20+BM20+BJ20+BG20+BD20+BA20+AX20)</f>
        <v>0</v>
      </c>
      <c r="BW20" s="554"/>
      <c r="BX20" s="566" t="str">
        <f>+IF(BW20="","",BW20/'T1. resum cabal i analítiques'!B20*100)</f>
        <v/>
      </c>
      <c r="BY20" s="566">
        <v>64</v>
      </c>
      <c r="BZ20" s="565"/>
      <c r="CA20" s="567"/>
      <c r="CB20" s="554" t="str">
        <f t="shared" si="2"/>
        <v/>
      </c>
      <c r="CC20" s="566" t="str">
        <f t="shared" si="3"/>
        <v/>
      </c>
      <c r="CD20" s="568" t="str">
        <f>IF(AU20="","",(AU20-AX20-BA20-BD20-BG20-BJ20-BM20-BP20-BS20)*1000)</f>
        <v/>
      </c>
      <c r="CE20" s="565" t="str">
        <f t="shared" si="5"/>
        <v/>
      </c>
      <c r="CF20" s="567" t="str">
        <f t="shared" si="6"/>
        <v/>
      </c>
    </row>
    <row r="21" spans="1:84" ht="19.899999999999999" customHeight="1" thickBot="1" x14ac:dyDescent="0.25">
      <c r="A21" s="336">
        <v>45627</v>
      </c>
      <c r="B21" s="241"/>
      <c r="C21" s="255"/>
      <c r="D21" s="255"/>
      <c r="E21" s="200" t="str">
        <f>+desembre!AQ$41</f>
        <v/>
      </c>
      <c r="F21" s="200" t="str">
        <f>+desembre!AR$41</f>
        <v/>
      </c>
      <c r="G21" s="204"/>
      <c r="H21" s="142"/>
      <c r="I21" s="142"/>
      <c r="J21" s="204"/>
      <c r="K21" s="144"/>
      <c r="L21" s="147"/>
      <c r="M21" s="354"/>
      <c r="N21" s="355"/>
      <c r="O21" s="355"/>
      <c r="P21" s="356"/>
      <c r="Q21" s="200">
        <f>+desembre!AW40</f>
        <v>15</v>
      </c>
      <c r="R21" s="200"/>
      <c r="S21" s="200">
        <f>+desembre!AX40</f>
        <v>0</v>
      </c>
      <c r="T21" s="206"/>
      <c r="U21" s="206"/>
      <c r="V21" s="505" t="str">
        <f>+desembre!BB41</f>
        <v/>
      </c>
      <c r="W21" s="192"/>
      <c r="X21" s="344"/>
      <c r="Y21" s="344"/>
      <c r="Z21" s="344"/>
      <c r="AA21" s="344"/>
      <c r="AB21" s="204"/>
      <c r="AC21" s="209"/>
      <c r="AD21" s="206"/>
      <c r="AE21" s="206"/>
      <c r="AF21" s="144"/>
      <c r="AG21" s="554">
        <v>2</v>
      </c>
      <c r="AH21" s="555">
        <v>2</v>
      </c>
      <c r="AI21" s="555">
        <v>0</v>
      </c>
      <c r="AJ21" s="569" t="s">
        <v>279</v>
      </c>
      <c r="AK21" s="572"/>
      <c r="AL21" s="558"/>
      <c r="AM21" s="559"/>
      <c r="AN21" s="559"/>
      <c r="AO21" s="560"/>
      <c r="AP21" s="561">
        <f>+IF('T1. resum cabal i analítiques'!B21="","",desembre!$BC$40)</f>
        <v>8</v>
      </c>
      <c r="AQ21" s="559"/>
      <c r="AR21" s="559"/>
      <c r="AS21" s="562">
        <f>+IF('T1. resum cabal i analítiques'!B21="","",SUM(AP21:AR21))</f>
        <v>8</v>
      </c>
      <c r="AT21" s="563">
        <f>IFERROR(desembre!$BD$41,"")</f>
        <v>2.61</v>
      </c>
      <c r="AU21" s="564">
        <f t="shared" si="0"/>
        <v>0.20879999999999999</v>
      </c>
      <c r="AV21" s="565"/>
      <c r="AW21" s="563"/>
      <c r="AX21" s="564">
        <f>IF('T1. resum cabal i analítiques'!$B21="","",+AV21*AW21/100)</f>
        <v>0</v>
      </c>
      <c r="AY21" s="565"/>
      <c r="AZ21" s="563"/>
      <c r="BA21" s="564">
        <f>IF('T1. resum cabal i analítiques'!$B21="","",+AY21*AZ21/100)</f>
        <v>0</v>
      </c>
      <c r="BB21" s="565"/>
      <c r="BC21" s="563"/>
      <c r="BD21" s="564">
        <f>IF('T1. resum cabal i analítiques'!$B21="","",+BB21*BC21/100)</f>
        <v>0</v>
      </c>
      <c r="BE21" s="565"/>
      <c r="BF21" s="563"/>
      <c r="BG21" s="564">
        <f>IF('T1. resum cabal i analítiques'!$B21="","",+BE21*BF21/100)</f>
        <v>0</v>
      </c>
      <c r="BH21" s="565"/>
      <c r="BI21" s="563"/>
      <c r="BJ21" s="564">
        <f>IF('T1. resum cabal i analítiques'!$B21="","",+BH21*BI21/100)</f>
        <v>0</v>
      </c>
      <c r="BK21" s="565"/>
      <c r="BL21" s="563"/>
      <c r="BM21" s="564">
        <f>IF('T1. resum cabal i analítiques'!$B21="","",+BK21*BL21/100)</f>
        <v>0</v>
      </c>
      <c r="BN21" s="565"/>
      <c r="BO21" s="563"/>
      <c r="BP21" s="564">
        <f>IF('T1. resum cabal i analítiques'!$B21="","",+BN21*BO21/100)</f>
        <v>0</v>
      </c>
      <c r="BQ21" s="565"/>
      <c r="BR21" s="563"/>
      <c r="BS21" s="564">
        <f>IF('T1. resum cabal i analítiques'!$B21="","",+BQ21*BR21/100)</f>
        <v>0</v>
      </c>
      <c r="BT21" s="565">
        <f>IF('T1. resum cabal i analítiques'!B21="","",+BQ21+BN21+BK21+BH21+BE21+BB21+AY21+AV21)</f>
        <v>0</v>
      </c>
      <c r="BU21" s="563" t="str">
        <f t="shared" si="1"/>
        <v/>
      </c>
      <c r="BV21" s="564">
        <f>IF('T1. resum cabal i analítiques'!B21="","",+BS21+BP21+BM21+BJ21+BG21+BD21+BA21+AX21)</f>
        <v>0</v>
      </c>
      <c r="BW21" s="554"/>
      <c r="BX21" s="566" t="str">
        <f>+IF(BW21="","",BW21/'T1. resum cabal i analítiques'!B21*100)</f>
        <v/>
      </c>
      <c r="BY21" s="566">
        <v>49</v>
      </c>
      <c r="BZ21" s="565"/>
      <c r="CA21" s="567" t="s">
        <v>212</v>
      </c>
      <c r="CB21" s="554" t="str">
        <f t="shared" si="2"/>
        <v/>
      </c>
      <c r="CC21" s="566" t="str">
        <f t="shared" si="3"/>
        <v/>
      </c>
      <c r="CD21" s="568">
        <f t="shared" si="4"/>
        <v>208.79999999999998</v>
      </c>
      <c r="CE21" s="565">
        <f t="shared" si="5"/>
        <v>208.79999999999998</v>
      </c>
      <c r="CF21" s="567">
        <f t="shared" si="6"/>
        <v>0</v>
      </c>
    </row>
    <row r="22" spans="1:84" ht="19.899999999999999" customHeight="1" thickTop="1" x14ac:dyDescent="0.25">
      <c r="A22" s="330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39"/>
      <c r="L22" s="38"/>
      <c r="M22" s="25"/>
      <c r="N22" s="25" t="str">
        <f t="shared" ref="N22:P22" si="7">IF(SUM(N10:N21)=0,"",SUM(N10:N21))</f>
        <v/>
      </c>
      <c r="O22" s="25"/>
      <c r="P22" s="152" t="str">
        <f t="shared" si="7"/>
        <v/>
      </c>
      <c r="Q22" s="38">
        <f t="shared" ref="Q22:S22" si="8">IF(SUM(Q10:Q21)=0,"",SUM(Q10:Q21))</f>
        <v>595</v>
      </c>
      <c r="R22" s="25" t="str">
        <f t="shared" si="8"/>
        <v/>
      </c>
      <c r="S22" s="39">
        <f t="shared" si="8"/>
        <v>8500</v>
      </c>
      <c r="T22" s="11"/>
      <c r="U22" s="11"/>
      <c r="V22" s="489"/>
      <c r="W22" s="25"/>
      <c r="X22" s="256"/>
      <c r="Y22" s="256"/>
      <c r="Z22" s="256"/>
      <c r="AA22" s="256"/>
      <c r="AB22" s="26"/>
      <c r="AC22" s="28"/>
      <c r="AD22" s="11"/>
      <c r="AE22" s="11"/>
      <c r="AF22" s="27"/>
      <c r="AG22" s="573"/>
      <c r="AH22" s="574"/>
      <c r="AI22" s="574"/>
      <c r="AJ22" s="575"/>
      <c r="AK22" s="557"/>
      <c r="AL22" s="576"/>
      <c r="AM22" s="577"/>
      <c r="AN22" s="577"/>
      <c r="AO22" s="578"/>
      <c r="AP22" s="579">
        <f>SUM(AP10:AP21)</f>
        <v>46</v>
      </c>
      <c r="AQ22" s="577">
        <f>SUM(AQ10:AQ21)</f>
        <v>6</v>
      </c>
      <c r="AR22" s="577">
        <f>SUM(AR10:AR21)</f>
        <v>0</v>
      </c>
      <c r="AS22" s="580">
        <f>SUM(AS10:AS21)</f>
        <v>52</v>
      </c>
      <c r="AT22" s="581"/>
      <c r="AU22" s="582">
        <f>SUM(AU10:AU21)</f>
        <v>1.1151</v>
      </c>
      <c r="AV22" s="583">
        <f>SUM(AV10:AV21)</f>
        <v>0</v>
      </c>
      <c r="AW22" s="581"/>
      <c r="AX22" s="582">
        <f>SUM(AX10:AX21)</f>
        <v>0</v>
      </c>
      <c r="AY22" s="583">
        <f>SUM(AY10:AY21)</f>
        <v>0</v>
      </c>
      <c r="AZ22" s="581"/>
      <c r="BA22" s="582">
        <f>SUM(BA10:BA21)</f>
        <v>0</v>
      </c>
      <c r="BB22" s="583">
        <f>SUM(BB10:BB21)</f>
        <v>0</v>
      </c>
      <c r="BC22" s="581"/>
      <c r="BD22" s="582">
        <f>SUM(BD10:BD21)</f>
        <v>0</v>
      </c>
      <c r="BE22" s="583">
        <f>SUM(BE10:BE21)</f>
        <v>0</v>
      </c>
      <c r="BF22" s="581"/>
      <c r="BG22" s="582">
        <f>SUM(BG10:BG21)</f>
        <v>0</v>
      </c>
      <c r="BH22" s="583">
        <f>SUM(BH10:BH21)</f>
        <v>0</v>
      </c>
      <c r="BI22" s="581"/>
      <c r="BJ22" s="582">
        <f>SUM(BJ10:BJ21)</f>
        <v>0</v>
      </c>
      <c r="BK22" s="583">
        <f>SUM(BK10:BK21)</f>
        <v>0</v>
      </c>
      <c r="BL22" s="581"/>
      <c r="BM22" s="582">
        <f>SUM(BM10:BM21)</f>
        <v>0</v>
      </c>
      <c r="BN22" s="583">
        <f>SUM(BN10:BN21)</f>
        <v>0</v>
      </c>
      <c r="BO22" s="581"/>
      <c r="BP22" s="582">
        <f>SUM(BP10:BP21)</f>
        <v>0</v>
      </c>
      <c r="BQ22" s="583">
        <f>SUM(BQ10:BQ21)</f>
        <v>0</v>
      </c>
      <c r="BR22" s="581"/>
      <c r="BS22" s="582">
        <f>SUM(BS10:BS21)</f>
        <v>0</v>
      </c>
      <c r="BT22" s="583">
        <f>SUM(BT10:BT21)</f>
        <v>0</v>
      </c>
      <c r="BU22" s="581"/>
      <c r="BV22" s="582">
        <f>SUM(BV10:BV21)</f>
        <v>0</v>
      </c>
      <c r="BW22" s="573">
        <f>SUM(BW10:BW21)</f>
        <v>0</v>
      </c>
      <c r="BX22" s="574"/>
      <c r="BY22" s="584">
        <f t="shared" ref="BY22:CE22" si="9">SUM(BY10:BY21)</f>
        <v>987</v>
      </c>
      <c r="BZ22" s="583">
        <f t="shared" si="9"/>
        <v>0</v>
      </c>
      <c r="CA22" s="575">
        <f t="shared" si="9"/>
        <v>0</v>
      </c>
      <c r="CB22" s="573">
        <f t="shared" si="9"/>
        <v>0</v>
      </c>
      <c r="CC22" s="584">
        <f t="shared" si="9"/>
        <v>0</v>
      </c>
      <c r="CD22" s="585">
        <f t="shared" si="9"/>
        <v>1115.1000000000001</v>
      </c>
      <c r="CE22" s="583">
        <f t="shared" si="9"/>
        <v>1115.1000000000001</v>
      </c>
      <c r="CF22" s="575"/>
    </row>
    <row r="23" spans="1:84" ht="19.899999999999999" customHeight="1" x14ac:dyDescent="0.25">
      <c r="A23" s="331" t="s">
        <v>12</v>
      </c>
      <c r="B23" s="10" t="str">
        <f t="shared" ref="B23:K23" si="10">IF(SUM(B10:B21)=0,"",AVERAGE(B10:B21))</f>
        <v/>
      </c>
      <c r="C23" s="10" t="str">
        <f t="shared" si="10"/>
        <v/>
      </c>
      <c r="D23" s="10" t="str">
        <f t="shared" si="10"/>
        <v/>
      </c>
      <c r="E23" s="10" t="str">
        <f t="shared" si="10"/>
        <v/>
      </c>
      <c r="F23" s="10" t="str">
        <f t="shared" si="10"/>
        <v/>
      </c>
      <c r="G23" s="10" t="str">
        <f t="shared" si="10"/>
        <v/>
      </c>
      <c r="H23" s="10" t="str">
        <f t="shared" si="10"/>
        <v/>
      </c>
      <c r="I23" s="10" t="str">
        <f t="shared" si="10"/>
        <v/>
      </c>
      <c r="J23" s="10" t="str">
        <f t="shared" si="10"/>
        <v/>
      </c>
      <c r="K23" s="37" t="str">
        <f t="shared" si="10"/>
        <v/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49.583333333333336</v>
      </c>
      <c r="R23" s="10" t="str">
        <f t="shared" si="12"/>
        <v/>
      </c>
      <c r="S23" s="10">
        <f t="shared" si="12"/>
        <v>708.33333333333337</v>
      </c>
      <c r="T23" s="12"/>
      <c r="U23" s="12"/>
      <c r="V23" s="490">
        <f t="shared" ref="V23" si="13">IF(SUM(V10:V21)=0,"",AVERAGE(V10:V21))</f>
        <v>1.7549999999999999</v>
      </c>
      <c r="W23" s="10"/>
      <c r="X23" s="257"/>
      <c r="Y23" s="257"/>
      <c r="Z23" s="257"/>
      <c r="AA23" s="257"/>
      <c r="AB23" s="12"/>
      <c r="AC23" s="14"/>
      <c r="AD23" s="14"/>
      <c r="AE23" s="14"/>
      <c r="AF23" s="29"/>
      <c r="AG23" s="554">
        <f t="shared" ref="AG23:AI23" si="14">AVERAGE(AG10:AG21)</f>
        <v>1.8333333333333333</v>
      </c>
      <c r="AH23" s="555">
        <f t="shared" si="14"/>
        <v>1.0833333333333333</v>
      </c>
      <c r="AI23" s="555">
        <f t="shared" si="14"/>
        <v>0.5</v>
      </c>
      <c r="AJ23" s="586"/>
      <c r="AK23" s="570" t="e">
        <f t="shared" ref="AK23:AS23" si="15">AVERAGE(AK10:AK21)</f>
        <v>#DIV/0!</v>
      </c>
      <c r="AL23" s="558" t="e">
        <f t="shared" si="15"/>
        <v>#DIV/0!</v>
      </c>
      <c r="AM23" s="559" t="e">
        <f t="shared" si="15"/>
        <v>#DIV/0!</v>
      </c>
      <c r="AN23" s="559" t="e">
        <f t="shared" si="15"/>
        <v>#DIV/0!</v>
      </c>
      <c r="AO23" s="560" t="e">
        <f t="shared" si="15"/>
        <v>#DIV/0!</v>
      </c>
      <c r="AP23" s="561">
        <f>AVERAGE(AP10:AP21)</f>
        <v>3.8333333333333335</v>
      </c>
      <c r="AQ23" s="559">
        <f>AVERAGE(AQ10:AQ21)</f>
        <v>6</v>
      </c>
      <c r="AR23" s="559" t="e">
        <f t="shared" si="15"/>
        <v>#DIV/0!</v>
      </c>
      <c r="AS23" s="562">
        <f t="shared" si="15"/>
        <v>4.333333333333333</v>
      </c>
      <c r="AT23" s="562">
        <f>AVERAGE(AT10:AT21)</f>
        <v>2.1941666666666664</v>
      </c>
      <c r="AU23" s="564">
        <f>AVERAGE(AU10:AU21)</f>
        <v>0.18584999999999999</v>
      </c>
      <c r="AV23" s="565">
        <f>AVERAGE(AV10:AV21)</f>
        <v>0</v>
      </c>
      <c r="AW23" s="563" t="e">
        <f>+AX22/AV22*100</f>
        <v>#DIV/0!</v>
      </c>
      <c r="AX23" s="564">
        <f t="shared" ref="AX23:CF23" si="16">AVERAGE(AX10:AX21)</f>
        <v>0</v>
      </c>
      <c r="AY23" s="565" t="e">
        <f>AVERAGE(AY10:AY21)</f>
        <v>#DIV/0!</v>
      </c>
      <c r="AZ23" s="563" t="e">
        <f>+BA22/AY22*100</f>
        <v>#DIV/0!</v>
      </c>
      <c r="BA23" s="564">
        <f t="shared" ref="BA23" si="17">AVERAGE(BA10:BA21)</f>
        <v>0</v>
      </c>
      <c r="BB23" s="565" t="e">
        <f>AVERAGE(BB10:BB21)</f>
        <v>#DIV/0!</v>
      </c>
      <c r="BC23" s="563" t="e">
        <f>+BD22/BB22*100</f>
        <v>#DIV/0!</v>
      </c>
      <c r="BD23" s="564">
        <f t="shared" ref="BD23" si="18">AVERAGE(BD10:BD21)</f>
        <v>0</v>
      </c>
      <c r="BE23" s="565" t="e">
        <f>AVERAGE(BE10:BE21)</f>
        <v>#DIV/0!</v>
      </c>
      <c r="BF23" s="563" t="e">
        <f>+BG22/BE22*100</f>
        <v>#DIV/0!</v>
      </c>
      <c r="BG23" s="564">
        <f t="shared" ref="BG23" si="19">AVERAGE(BG10:BG21)</f>
        <v>0</v>
      </c>
      <c r="BH23" s="565" t="e">
        <f>AVERAGE(BH10:BH21)</f>
        <v>#DIV/0!</v>
      </c>
      <c r="BI23" s="563" t="e">
        <f>+BJ22/BH22*100</f>
        <v>#DIV/0!</v>
      </c>
      <c r="BJ23" s="564">
        <f t="shared" ref="BJ23" si="20">AVERAGE(BJ10:BJ21)</f>
        <v>0</v>
      </c>
      <c r="BK23" s="565" t="e">
        <f>AVERAGE(BK10:BK21)</f>
        <v>#DIV/0!</v>
      </c>
      <c r="BL23" s="563" t="e">
        <f>+BM22/BK22*100</f>
        <v>#DIV/0!</v>
      </c>
      <c r="BM23" s="564">
        <f t="shared" ref="BM23" si="21">AVERAGE(BM10:BM21)</f>
        <v>0</v>
      </c>
      <c r="BN23" s="565" t="e">
        <f>AVERAGE(BN10:BN21)</f>
        <v>#DIV/0!</v>
      </c>
      <c r="BO23" s="563" t="e">
        <f>+BP22/BN22*100</f>
        <v>#DIV/0!</v>
      </c>
      <c r="BP23" s="564">
        <f t="shared" ref="BP23" si="22">AVERAGE(BP10:BP21)</f>
        <v>0</v>
      </c>
      <c r="BQ23" s="565" t="e">
        <f>AVERAGE(BQ10:BQ21)</f>
        <v>#DIV/0!</v>
      </c>
      <c r="BR23" s="563" t="e">
        <f>+BS22/BQ22*100</f>
        <v>#DIV/0!</v>
      </c>
      <c r="BS23" s="564">
        <f t="shared" ref="BS23" si="23">AVERAGE(BS10:BS21)</f>
        <v>0</v>
      </c>
      <c r="BT23" s="565">
        <f>AVERAGE(BT10:BT21)</f>
        <v>0</v>
      </c>
      <c r="BU23" s="563" t="e">
        <f>+BV22/BT22*100</f>
        <v>#DIV/0!</v>
      </c>
      <c r="BV23" s="564">
        <f t="shared" ref="BV23" si="24">AVERAGE(BV10:BV21)</f>
        <v>0</v>
      </c>
      <c r="BW23" s="554" t="e">
        <f>AVERAGE(BW10:BW21)</f>
        <v>#DIV/0!</v>
      </c>
      <c r="BX23" s="555" t="e">
        <f t="shared" ref="BX23:CA23" si="25">AVERAGE(BX10:BX21)</f>
        <v>#DIV/0!</v>
      </c>
      <c r="BY23" s="566">
        <f t="shared" si="25"/>
        <v>82.25</v>
      </c>
      <c r="BZ23" s="565" t="e">
        <f t="shared" si="25"/>
        <v>#DIV/0!</v>
      </c>
      <c r="CA23" s="567" t="e">
        <f t="shared" si="25"/>
        <v>#DIV/0!</v>
      </c>
      <c r="CB23" s="554" t="e">
        <f t="shared" si="16"/>
        <v>#DIV/0!</v>
      </c>
      <c r="CC23" s="566">
        <f t="shared" si="16"/>
        <v>0</v>
      </c>
      <c r="CD23" s="568">
        <f t="shared" si="16"/>
        <v>185.85000000000002</v>
      </c>
      <c r="CE23" s="565">
        <f t="shared" si="16"/>
        <v>185.85000000000002</v>
      </c>
      <c r="CF23" s="567">
        <f t="shared" si="16"/>
        <v>0</v>
      </c>
    </row>
    <row r="24" spans="1:84" ht="19.899999999999999" customHeight="1" x14ac:dyDescent="0.25">
      <c r="A24" s="332" t="s">
        <v>13</v>
      </c>
      <c r="B24" s="34"/>
      <c r="C24" s="34"/>
      <c r="D24" s="34"/>
      <c r="E24" s="34">
        <f t="shared" ref="E24:F24" si="26">MAX(E10:E21)</f>
        <v>0</v>
      </c>
      <c r="F24" s="34">
        <f t="shared" si="26"/>
        <v>0</v>
      </c>
      <c r="G24" s="34"/>
      <c r="H24" s="34"/>
      <c r="I24" s="34"/>
      <c r="J24" s="34"/>
      <c r="K24" s="34"/>
      <c r="L24" s="486"/>
      <c r="M24" s="34"/>
      <c r="N24" s="34"/>
      <c r="O24" s="34"/>
      <c r="P24" s="487"/>
      <c r="Q24" s="8">
        <f t="shared" ref="Q24" si="27">MAX(Q10:Q21)</f>
        <v>115</v>
      </c>
      <c r="R24" s="34"/>
      <c r="S24" s="34">
        <f>MAX(S10:S21)</f>
        <v>3000</v>
      </c>
      <c r="T24" s="34"/>
      <c r="U24" s="34"/>
      <c r="V24" s="476">
        <f>MAX(V10:V21)</f>
        <v>1.7549999999999999</v>
      </c>
      <c r="W24" s="10"/>
      <c r="X24" s="257"/>
      <c r="Y24" s="257"/>
      <c r="Z24" s="257"/>
      <c r="AA24" s="257"/>
      <c r="AB24" s="12"/>
      <c r="AC24" s="14"/>
      <c r="AD24" s="14"/>
      <c r="AE24" s="14"/>
      <c r="AF24" s="29"/>
      <c r="AG24" s="554">
        <f t="shared" ref="AG24:AI24" si="28">MAX(AG10:AG21)</f>
        <v>2</v>
      </c>
      <c r="AH24" s="555">
        <f t="shared" si="28"/>
        <v>3</v>
      </c>
      <c r="AI24" s="555">
        <f t="shared" si="28"/>
        <v>3</v>
      </c>
      <c r="AJ24" s="586"/>
      <c r="AK24" s="570">
        <f t="shared" ref="AK24:CF24" si="29">MAX(AK10:AK21)</f>
        <v>0</v>
      </c>
      <c r="AL24" s="558">
        <f t="shared" si="29"/>
        <v>0</v>
      </c>
      <c r="AM24" s="559">
        <f t="shared" si="29"/>
        <v>0</v>
      </c>
      <c r="AN24" s="559">
        <f t="shared" si="29"/>
        <v>0</v>
      </c>
      <c r="AO24" s="560">
        <f t="shared" si="29"/>
        <v>0</v>
      </c>
      <c r="AP24" s="561">
        <f>MAX(AP10:AP21)</f>
        <v>8</v>
      </c>
      <c r="AQ24" s="559">
        <f>MAX(AQ10:AQ21)</f>
        <v>6</v>
      </c>
      <c r="AR24" s="559">
        <f t="shared" si="29"/>
        <v>0</v>
      </c>
      <c r="AS24" s="562">
        <f t="shared" si="29"/>
        <v>14</v>
      </c>
      <c r="AT24" s="563">
        <f t="shared" si="29"/>
        <v>3.38</v>
      </c>
      <c r="AU24" s="564">
        <f t="shared" si="29"/>
        <v>0.27039999999999997</v>
      </c>
      <c r="AV24" s="565">
        <f t="shared" si="29"/>
        <v>0</v>
      </c>
      <c r="AW24" s="563">
        <f t="shared" si="29"/>
        <v>0</v>
      </c>
      <c r="AX24" s="564">
        <f t="shared" si="29"/>
        <v>0</v>
      </c>
      <c r="AY24" s="565">
        <f t="shared" si="29"/>
        <v>0</v>
      </c>
      <c r="AZ24" s="563">
        <f t="shared" si="29"/>
        <v>0</v>
      </c>
      <c r="BA24" s="564">
        <f t="shared" si="29"/>
        <v>0</v>
      </c>
      <c r="BB24" s="565">
        <f t="shared" si="29"/>
        <v>0</v>
      </c>
      <c r="BC24" s="563">
        <f t="shared" si="29"/>
        <v>0</v>
      </c>
      <c r="BD24" s="564">
        <f t="shared" si="29"/>
        <v>0</v>
      </c>
      <c r="BE24" s="565">
        <f t="shared" si="29"/>
        <v>0</v>
      </c>
      <c r="BF24" s="563">
        <f t="shared" si="29"/>
        <v>0</v>
      </c>
      <c r="BG24" s="564">
        <f t="shared" si="29"/>
        <v>0</v>
      </c>
      <c r="BH24" s="565">
        <f t="shared" si="29"/>
        <v>0</v>
      </c>
      <c r="BI24" s="563">
        <f t="shared" si="29"/>
        <v>0</v>
      </c>
      <c r="BJ24" s="564">
        <f t="shared" si="29"/>
        <v>0</v>
      </c>
      <c r="BK24" s="565">
        <f t="shared" si="29"/>
        <v>0</v>
      </c>
      <c r="BL24" s="563">
        <f t="shared" si="29"/>
        <v>0</v>
      </c>
      <c r="BM24" s="564">
        <f t="shared" si="29"/>
        <v>0</v>
      </c>
      <c r="BN24" s="565">
        <f t="shared" si="29"/>
        <v>0</v>
      </c>
      <c r="BO24" s="563">
        <f t="shared" si="29"/>
        <v>0</v>
      </c>
      <c r="BP24" s="564">
        <f t="shared" si="29"/>
        <v>0</v>
      </c>
      <c r="BQ24" s="565">
        <f t="shared" si="29"/>
        <v>0</v>
      </c>
      <c r="BR24" s="563">
        <f t="shared" si="29"/>
        <v>0</v>
      </c>
      <c r="BS24" s="564">
        <f t="shared" si="29"/>
        <v>0</v>
      </c>
      <c r="BT24" s="565">
        <f t="shared" si="29"/>
        <v>0</v>
      </c>
      <c r="BU24" s="563">
        <f t="shared" si="29"/>
        <v>0</v>
      </c>
      <c r="BV24" s="564">
        <f t="shared" si="29"/>
        <v>0</v>
      </c>
      <c r="BW24" s="554">
        <f>MAX(BW10:BW21)</f>
        <v>0</v>
      </c>
      <c r="BX24" s="555">
        <f t="shared" ref="BX24:CA24" si="30">MAX(BX10:BX21)</f>
        <v>0</v>
      </c>
      <c r="BY24" s="566">
        <f t="shared" si="30"/>
        <v>222</v>
      </c>
      <c r="BZ24" s="565">
        <f t="shared" si="30"/>
        <v>0</v>
      </c>
      <c r="CA24" s="567">
        <f t="shared" si="30"/>
        <v>0</v>
      </c>
      <c r="CB24" s="554">
        <f t="shared" si="29"/>
        <v>0</v>
      </c>
      <c r="CC24" s="566">
        <f t="shared" si="29"/>
        <v>0</v>
      </c>
      <c r="CD24" s="568">
        <f t="shared" si="29"/>
        <v>270.39999999999998</v>
      </c>
      <c r="CE24" s="565">
        <f t="shared" si="29"/>
        <v>270.39999999999998</v>
      </c>
      <c r="CF24" s="567">
        <f t="shared" si="29"/>
        <v>0</v>
      </c>
    </row>
    <row r="25" spans="1:84" ht="19.899999999999999" customHeight="1" thickBot="1" x14ac:dyDescent="0.3">
      <c r="A25" s="333" t="s">
        <v>14</v>
      </c>
      <c r="B25" s="35"/>
      <c r="C25" s="35"/>
      <c r="D25" s="35"/>
      <c r="E25" s="35">
        <f t="shared" ref="E25:F25" si="31">MIN(E10:E21)</f>
        <v>0</v>
      </c>
      <c r="F25" s="35">
        <f t="shared" si="31"/>
        <v>0</v>
      </c>
      <c r="G25" s="35"/>
      <c r="H25" s="35"/>
      <c r="I25" s="35"/>
      <c r="J25" s="35"/>
      <c r="K25" s="35"/>
      <c r="L25" s="470"/>
      <c r="M25" s="35"/>
      <c r="N25" s="35"/>
      <c r="O25" s="35"/>
      <c r="P25" s="488"/>
      <c r="Q25" s="21">
        <f t="shared" ref="Q25" si="32">MIN(Q10:Q21)</f>
        <v>0</v>
      </c>
      <c r="R25" s="35"/>
      <c r="S25" s="35">
        <f>MIN(S10:S21)</f>
        <v>0</v>
      </c>
      <c r="T25" s="35"/>
      <c r="U25" s="35"/>
      <c r="V25" s="477">
        <f>MIN(V10:V21)</f>
        <v>1.7549999999999999</v>
      </c>
      <c r="W25" s="23"/>
      <c r="X25" s="258"/>
      <c r="Y25" s="258"/>
      <c r="Z25" s="258"/>
      <c r="AA25" s="258"/>
      <c r="AB25" s="30"/>
      <c r="AC25" s="32"/>
      <c r="AD25" s="32"/>
      <c r="AE25" s="32"/>
      <c r="AF25" s="31"/>
      <c r="AG25" s="587">
        <f t="shared" ref="AG25:AI25" si="33">MIN(AG10:AG21)</f>
        <v>0</v>
      </c>
      <c r="AH25" s="588">
        <f t="shared" si="33"/>
        <v>0</v>
      </c>
      <c r="AI25" s="588">
        <f t="shared" si="33"/>
        <v>0</v>
      </c>
      <c r="AJ25" s="589"/>
      <c r="AK25" s="572">
        <f t="shared" ref="AK25:CF25" si="34">MIN(AK10:AK21)</f>
        <v>0</v>
      </c>
      <c r="AL25" s="590">
        <f t="shared" si="34"/>
        <v>0</v>
      </c>
      <c r="AM25" s="591">
        <f t="shared" si="34"/>
        <v>0</v>
      </c>
      <c r="AN25" s="591">
        <f t="shared" si="34"/>
        <v>0</v>
      </c>
      <c r="AO25" s="592">
        <f t="shared" si="34"/>
        <v>0</v>
      </c>
      <c r="AP25" s="593">
        <f>MIN(AP10:AP21)</f>
        <v>0</v>
      </c>
      <c r="AQ25" s="591">
        <f>MIN(AQ10:AQ21)</f>
        <v>6</v>
      </c>
      <c r="AR25" s="591">
        <f t="shared" si="34"/>
        <v>0</v>
      </c>
      <c r="AS25" s="594">
        <f t="shared" si="34"/>
        <v>0</v>
      </c>
      <c r="AT25" s="595">
        <f t="shared" si="34"/>
        <v>1.22</v>
      </c>
      <c r="AU25" s="596">
        <f t="shared" si="34"/>
        <v>9.7599999999999992E-2</v>
      </c>
      <c r="AV25" s="597">
        <f t="shared" si="34"/>
        <v>0</v>
      </c>
      <c r="AW25" s="595">
        <f t="shared" si="34"/>
        <v>0</v>
      </c>
      <c r="AX25" s="596">
        <f t="shared" si="34"/>
        <v>0</v>
      </c>
      <c r="AY25" s="597">
        <f t="shared" si="34"/>
        <v>0</v>
      </c>
      <c r="AZ25" s="595">
        <f t="shared" si="34"/>
        <v>0</v>
      </c>
      <c r="BA25" s="596">
        <f t="shared" si="34"/>
        <v>0</v>
      </c>
      <c r="BB25" s="597">
        <f t="shared" si="34"/>
        <v>0</v>
      </c>
      <c r="BC25" s="595">
        <f t="shared" si="34"/>
        <v>0</v>
      </c>
      <c r="BD25" s="596">
        <f t="shared" si="34"/>
        <v>0</v>
      </c>
      <c r="BE25" s="597">
        <f t="shared" si="34"/>
        <v>0</v>
      </c>
      <c r="BF25" s="595">
        <f t="shared" si="34"/>
        <v>0</v>
      </c>
      <c r="BG25" s="596">
        <f t="shared" si="34"/>
        <v>0</v>
      </c>
      <c r="BH25" s="597">
        <f t="shared" si="34"/>
        <v>0</v>
      </c>
      <c r="BI25" s="595">
        <f t="shared" si="34"/>
        <v>0</v>
      </c>
      <c r="BJ25" s="596">
        <f t="shared" si="34"/>
        <v>0</v>
      </c>
      <c r="BK25" s="597">
        <f t="shared" si="34"/>
        <v>0</v>
      </c>
      <c r="BL25" s="595">
        <f t="shared" si="34"/>
        <v>0</v>
      </c>
      <c r="BM25" s="596">
        <f t="shared" si="34"/>
        <v>0</v>
      </c>
      <c r="BN25" s="597">
        <f t="shared" si="34"/>
        <v>0</v>
      </c>
      <c r="BO25" s="595">
        <f t="shared" si="34"/>
        <v>0</v>
      </c>
      <c r="BP25" s="596">
        <f t="shared" si="34"/>
        <v>0</v>
      </c>
      <c r="BQ25" s="597">
        <f t="shared" si="34"/>
        <v>0</v>
      </c>
      <c r="BR25" s="595">
        <f t="shared" si="34"/>
        <v>0</v>
      </c>
      <c r="BS25" s="596">
        <f t="shared" si="34"/>
        <v>0</v>
      </c>
      <c r="BT25" s="597">
        <f t="shared" si="34"/>
        <v>0</v>
      </c>
      <c r="BU25" s="595">
        <f t="shared" si="34"/>
        <v>0</v>
      </c>
      <c r="BV25" s="596">
        <f t="shared" si="34"/>
        <v>0</v>
      </c>
      <c r="BW25" s="587">
        <f>MIN(BW10:BW21)</f>
        <v>0</v>
      </c>
      <c r="BX25" s="588">
        <f t="shared" ref="BX25:CA25" si="35">MIN(BX10:BX21)</f>
        <v>0</v>
      </c>
      <c r="BY25" s="598">
        <f t="shared" si="35"/>
        <v>15</v>
      </c>
      <c r="BZ25" s="597">
        <f t="shared" si="35"/>
        <v>0</v>
      </c>
      <c r="CA25" s="599">
        <f t="shared" si="35"/>
        <v>0</v>
      </c>
      <c r="CB25" s="587">
        <f t="shared" si="34"/>
        <v>0</v>
      </c>
      <c r="CC25" s="598">
        <f t="shared" si="34"/>
        <v>0</v>
      </c>
      <c r="CD25" s="600">
        <f t="shared" si="34"/>
        <v>97.6</v>
      </c>
      <c r="CE25" s="597">
        <f t="shared" si="34"/>
        <v>97.6</v>
      </c>
      <c r="CF25" s="599">
        <f t="shared" si="34"/>
        <v>0</v>
      </c>
    </row>
    <row r="26" spans="1:84" ht="13.5" thickTop="1" x14ac:dyDescent="0.2"/>
    <row r="27" spans="1:84" x14ac:dyDescent="0.2">
      <c r="AT27" s="526"/>
      <c r="AW27" s="526"/>
      <c r="AZ27" s="526"/>
      <c r="BC27" s="526"/>
      <c r="BF27" s="526"/>
      <c r="BI27" s="526"/>
      <c r="BL27" s="526"/>
      <c r="BO27" s="526"/>
      <c r="BR27" s="526"/>
      <c r="BU27" s="526"/>
    </row>
    <row r="30" spans="1:84" x14ac:dyDescent="0.2">
      <c r="AG30" s="601"/>
      <c r="AH30" s="601"/>
      <c r="AI30" s="601"/>
      <c r="AJ30" s="601"/>
      <c r="AK30" s="601"/>
      <c r="AL30" s="602"/>
      <c r="AM30" s="601"/>
    </row>
    <row r="32" spans="1:84" x14ac:dyDescent="0.2">
      <c r="AG32" s="603"/>
      <c r="AH32" s="603"/>
      <c r="AI32" s="603"/>
      <c r="AJ32" s="603"/>
      <c r="AK32" s="603"/>
      <c r="AL32" s="603"/>
      <c r="AM32" s="604"/>
    </row>
    <row r="33" spans="33:39" x14ac:dyDescent="0.2">
      <c r="AG33" s="605"/>
      <c r="AH33" s="605"/>
      <c r="AI33" s="605"/>
      <c r="AJ33" s="605"/>
      <c r="AK33" s="605"/>
      <c r="AL33" s="605"/>
      <c r="AM33" s="465"/>
    </row>
    <row r="34" spans="33:39" x14ac:dyDescent="0.2">
      <c r="AG34" s="605"/>
      <c r="AH34" s="605"/>
      <c r="AI34" s="605"/>
      <c r="AJ34" s="605"/>
      <c r="AK34" s="605"/>
      <c r="AL34" s="605"/>
      <c r="AM34" s="465"/>
    </row>
    <row r="35" spans="33:39" x14ac:dyDescent="0.2">
      <c r="AG35" s="605"/>
      <c r="AH35" s="605"/>
      <c r="AI35" s="605"/>
      <c r="AJ35" s="605"/>
      <c r="AK35" s="605"/>
      <c r="AL35" s="605"/>
      <c r="AM35" s="465"/>
    </row>
    <row r="36" spans="33:39" x14ac:dyDescent="0.2">
      <c r="AG36" s="605"/>
      <c r="AH36" s="605"/>
      <c r="AI36" s="605"/>
      <c r="AJ36" s="605"/>
      <c r="AK36" s="605"/>
      <c r="AL36" s="605"/>
      <c r="AM36" s="465"/>
    </row>
    <row r="37" spans="33:39" x14ac:dyDescent="0.2">
      <c r="AG37" s="605"/>
      <c r="AH37" s="605"/>
      <c r="AI37" s="605"/>
      <c r="AJ37" s="605"/>
      <c r="AK37" s="605"/>
      <c r="AL37" s="605"/>
      <c r="AM37" s="465"/>
    </row>
    <row r="38" spans="33:39" x14ac:dyDescent="0.2">
      <c r="AG38" s="605"/>
      <c r="AH38" s="605"/>
      <c r="AI38" s="605"/>
      <c r="AJ38" s="605"/>
      <c r="AK38" s="605"/>
      <c r="AL38" s="605"/>
      <c r="AM38" s="465"/>
    </row>
    <row r="39" spans="33:39" x14ac:dyDescent="0.2">
      <c r="AG39" s="605"/>
      <c r="AH39" s="605"/>
      <c r="AI39" s="605"/>
      <c r="AJ39" s="605"/>
      <c r="AK39" s="605"/>
      <c r="AL39" s="605"/>
      <c r="AM39" s="465"/>
    </row>
    <row r="40" spans="33:39" x14ac:dyDescent="0.2">
      <c r="AG40" s="605"/>
      <c r="AH40" s="605"/>
      <c r="AI40" s="605"/>
      <c r="AJ40" s="605"/>
      <c r="AK40" s="605"/>
      <c r="AL40" s="605"/>
      <c r="AM40" s="465"/>
    </row>
  </sheetData>
  <sheetProtection insertColumns="0" insertRows="0"/>
  <mergeCells count="34">
    <mergeCell ref="L6:P6"/>
    <mergeCell ref="N7:P7"/>
    <mergeCell ref="N8:O8"/>
    <mergeCell ref="B6:K6"/>
    <mergeCell ref="Q6:V6"/>
    <mergeCell ref="W6:AF6"/>
    <mergeCell ref="AG6:AJ6"/>
    <mergeCell ref="AL6:AO6"/>
    <mergeCell ref="AG8:AJ8"/>
    <mergeCell ref="AL8:AN8"/>
    <mergeCell ref="BN6:BP6"/>
    <mergeCell ref="BQ6:BS6"/>
    <mergeCell ref="BT6:BV6"/>
    <mergeCell ref="AP6:AU6"/>
    <mergeCell ref="AV6:AX6"/>
    <mergeCell ref="AY6:BA6"/>
    <mergeCell ref="BB6:BD6"/>
    <mergeCell ref="BE6:BG6"/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T10 E10:F17 E19:F25 F18 Q14:V25 Q12:T12 V12 Q11:T11 V11 V10 Q13:T13 V13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2"/>
  <sheetViews>
    <sheetView zoomScale="85" zoomScaleNormal="85" workbookViewId="0">
      <selection activeCell="N36" sqref="N36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199" t="s">
        <v>0</v>
      </c>
      <c r="B1" s="196"/>
      <c r="C1" s="196" t="str">
        <f>'T2. resum control del procés  '!B1</f>
        <v>TORROJA DEL PRIORAT</v>
      </c>
    </row>
    <row r="2" spans="1:35" ht="15" x14ac:dyDescent="0.25">
      <c r="A2" s="1" t="s">
        <v>1</v>
      </c>
      <c r="C2" t="s">
        <v>221</v>
      </c>
    </row>
    <row r="3" spans="1:35" ht="13.5" thickBot="1" x14ac:dyDescent="0.25"/>
    <row r="4" spans="1:35" s="55" customFormat="1" ht="16.5" thickTop="1" thickBot="1" x14ac:dyDescent="0.3">
      <c r="A4" s="1"/>
      <c r="B4" s="805" t="s">
        <v>145</v>
      </c>
      <c r="C4" s="806"/>
      <c r="D4" s="806"/>
      <c r="E4" s="807"/>
      <c r="F4" s="198" t="s">
        <v>146</v>
      </c>
      <c r="G4" s="808" t="s">
        <v>241</v>
      </c>
      <c r="H4" s="809"/>
      <c r="I4" s="809"/>
      <c r="J4" s="809"/>
      <c r="K4" s="777" t="s">
        <v>78</v>
      </c>
      <c r="L4" s="778"/>
      <c r="M4" s="779"/>
      <c r="N4" s="56"/>
      <c r="O4" s="777" t="s">
        <v>101</v>
      </c>
      <c r="P4" s="778"/>
      <c r="Q4" s="778"/>
      <c r="R4" s="778"/>
      <c r="S4" s="778"/>
      <c r="T4" s="778"/>
      <c r="U4" s="810" t="s">
        <v>243</v>
      </c>
      <c r="V4" s="811"/>
      <c r="W4" s="811"/>
      <c r="X4" s="812"/>
      <c r="Y4" s="198" t="s">
        <v>146</v>
      </c>
      <c r="Z4" s="813"/>
      <c r="AA4" s="814"/>
      <c r="AB4" s="814"/>
      <c r="AC4" s="815"/>
      <c r="AD4" s="800" t="s">
        <v>101</v>
      </c>
      <c r="AE4" s="800"/>
      <c r="AF4" s="800"/>
      <c r="AG4" s="800"/>
      <c r="AH4" s="800"/>
      <c r="AI4" s="800"/>
    </row>
    <row r="5" spans="1:35" s="55" customFormat="1" ht="16.5" thickTop="1" thickBot="1" x14ac:dyDescent="0.3">
      <c r="A5" s="1"/>
      <c r="B5" s="801" t="s">
        <v>65</v>
      </c>
      <c r="C5" s="802"/>
      <c r="D5" s="803" t="s">
        <v>222</v>
      </c>
      <c r="E5" s="803"/>
      <c r="F5" s="803"/>
      <c r="G5" s="803"/>
      <c r="H5" s="803"/>
      <c r="I5" s="803"/>
      <c r="J5" s="804"/>
      <c r="K5" s="56"/>
      <c r="L5" s="195"/>
      <c r="M5" s="195"/>
      <c r="N5" s="57"/>
      <c r="O5" s="194"/>
      <c r="P5" s="194"/>
      <c r="Q5" s="194"/>
      <c r="R5" s="194"/>
      <c r="S5" s="194"/>
      <c r="T5" s="194"/>
      <c r="U5" s="801" t="s">
        <v>65</v>
      </c>
      <c r="V5" s="802"/>
      <c r="W5" s="803"/>
      <c r="X5" s="803"/>
      <c r="Y5" s="803"/>
      <c r="Z5" s="803"/>
      <c r="AA5" s="803"/>
      <c r="AB5" s="803"/>
      <c r="AC5" s="804"/>
      <c r="AD5" s="128"/>
      <c r="AE5" s="128"/>
      <c r="AF5" s="128"/>
      <c r="AG5" s="128"/>
      <c r="AH5" s="128"/>
      <c r="AI5" s="128"/>
    </row>
    <row r="6" spans="1:35" s="50" customFormat="1" ht="14.45" customHeight="1" thickTop="1" thickBot="1" x14ac:dyDescent="0.25">
      <c r="B6" s="797" t="s">
        <v>63</v>
      </c>
      <c r="C6" s="798"/>
      <c r="D6" s="798"/>
      <c r="E6" s="798"/>
      <c r="F6" s="798"/>
      <c r="G6" s="799"/>
      <c r="H6" s="787" t="s">
        <v>207</v>
      </c>
      <c r="I6" s="753" t="s">
        <v>64</v>
      </c>
      <c r="J6" s="753" t="s">
        <v>29</v>
      </c>
      <c r="K6" s="753" t="s">
        <v>79</v>
      </c>
      <c r="L6" s="753" t="s">
        <v>66</v>
      </c>
      <c r="M6" s="787" t="s">
        <v>140</v>
      </c>
      <c r="N6" s="787" t="s">
        <v>141</v>
      </c>
      <c r="O6" s="787" t="s">
        <v>102</v>
      </c>
      <c r="P6" s="787" t="s">
        <v>103</v>
      </c>
      <c r="Q6" s="787" t="s">
        <v>104</v>
      </c>
      <c r="R6" s="787" t="s">
        <v>105</v>
      </c>
      <c r="S6" s="787" t="s">
        <v>106</v>
      </c>
      <c r="T6" s="794" t="s">
        <v>107</v>
      </c>
      <c r="U6" s="797" t="s">
        <v>63</v>
      </c>
      <c r="V6" s="798"/>
      <c r="W6" s="798"/>
      <c r="X6" s="798"/>
      <c r="Y6" s="798"/>
      <c r="Z6" s="799"/>
      <c r="AA6" s="787" t="s">
        <v>207</v>
      </c>
      <c r="AB6" s="753" t="s">
        <v>64</v>
      </c>
      <c r="AC6" s="753" t="s">
        <v>29</v>
      </c>
      <c r="AD6" s="791" t="s">
        <v>102</v>
      </c>
      <c r="AE6" s="787" t="s">
        <v>103</v>
      </c>
      <c r="AF6" s="787" t="s">
        <v>104</v>
      </c>
      <c r="AG6" s="787" t="s">
        <v>105</v>
      </c>
      <c r="AH6" s="787" t="s">
        <v>106</v>
      </c>
      <c r="AI6" s="787" t="s">
        <v>107</v>
      </c>
    </row>
    <row r="7" spans="1:35" s="50" customFormat="1" ht="25.5" customHeight="1" thickTop="1" thickBot="1" x14ac:dyDescent="0.25">
      <c r="B7" s="360" t="s">
        <v>108</v>
      </c>
      <c r="C7" s="361" t="s">
        <v>103</v>
      </c>
      <c r="D7" s="361" t="s">
        <v>104</v>
      </c>
      <c r="E7" s="361" t="s">
        <v>105</v>
      </c>
      <c r="F7" s="361" t="s">
        <v>106</v>
      </c>
      <c r="G7" s="362" t="s">
        <v>107</v>
      </c>
      <c r="H7" s="788"/>
      <c r="I7" s="790"/>
      <c r="J7" s="790"/>
      <c r="K7" s="790" t="s">
        <v>79</v>
      </c>
      <c r="L7" s="790" t="s">
        <v>66</v>
      </c>
      <c r="M7" s="788"/>
      <c r="N7" s="788"/>
      <c r="O7" s="788"/>
      <c r="P7" s="788"/>
      <c r="Q7" s="788"/>
      <c r="R7" s="788"/>
      <c r="S7" s="788"/>
      <c r="T7" s="795"/>
      <c r="U7" s="360" t="s">
        <v>108</v>
      </c>
      <c r="V7" s="361" t="s">
        <v>103</v>
      </c>
      <c r="W7" s="361" t="s">
        <v>104</v>
      </c>
      <c r="X7" s="361" t="s">
        <v>105</v>
      </c>
      <c r="Y7" s="361" t="s">
        <v>106</v>
      </c>
      <c r="Z7" s="362" t="s">
        <v>107</v>
      </c>
      <c r="AA7" s="788"/>
      <c r="AB7" s="790"/>
      <c r="AC7" s="790"/>
      <c r="AD7" s="792"/>
      <c r="AE7" s="788"/>
      <c r="AF7" s="788"/>
      <c r="AG7" s="788"/>
      <c r="AH7" s="788"/>
      <c r="AI7" s="788"/>
    </row>
    <row r="8" spans="1:35" s="50" customFormat="1" ht="25.5" customHeight="1" thickTop="1" thickBot="1" x14ac:dyDescent="0.25">
      <c r="A8" s="48" t="s">
        <v>204</v>
      </c>
      <c r="B8" s="459">
        <v>10.391999999999999</v>
      </c>
      <c r="C8" s="359"/>
      <c r="D8" s="359">
        <v>10.391999999999999</v>
      </c>
      <c r="E8" s="359"/>
      <c r="F8" s="359"/>
      <c r="G8" s="151"/>
      <c r="H8" s="789"/>
      <c r="I8" s="754"/>
      <c r="J8" s="754"/>
      <c r="K8" s="754"/>
      <c r="L8" s="754"/>
      <c r="M8" s="789"/>
      <c r="N8" s="789"/>
      <c r="O8" s="789"/>
      <c r="P8" s="789"/>
      <c r="Q8" s="789"/>
      <c r="R8" s="789"/>
      <c r="S8" s="789"/>
      <c r="T8" s="796"/>
      <c r="U8" s="459"/>
      <c r="V8" s="359"/>
      <c r="W8" s="359"/>
      <c r="X8" s="359"/>
      <c r="Y8" s="359"/>
      <c r="Z8" s="151"/>
      <c r="AA8" s="789"/>
      <c r="AB8" s="754"/>
      <c r="AC8" s="754"/>
      <c r="AD8" s="793"/>
      <c r="AE8" s="789"/>
      <c r="AF8" s="789"/>
      <c r="AG8" s="789"/>
      <c r="AH8" s="789"/>
      <c r="AI8" s="789"/>
    </row>
    <row r="9" spans="1:35" s="50" customFormat="1" ht="15.75" thickTop="1" thickBot="1" x14ac:dyDescent="0.25">
      <c r="A9" s="2"/>
      <c r="B9" s="81" t="s">
        <v>117</v>
      </c>
      <c r="C9" s="81" t="s">
        <v>117</v>
      </c>
      <c r="D9" s="81" t="s">
        <v>117</v>
      </c>
      <c r="E9" s="81" t="s">
        <v>117</v>
      </c>
      <c r="F9" s="81" t="s">
        <v>117</v>
      </c>
      <c r="G9" s="81" t="s">
        <v>117</v>
      </c>
      <c r="H9" s="81" t="s">
        <v>117</v>
      </c>
      <c r="I9" s="81" t="s">
        <v>117</v>
      </c>
      <c r="J9" s="36"/>
      <c r="K9" s="81" t="s">
        <v>117</v>
      </c>
      <c r="L9" s="81" t="s">
        <v>117</v>
      </c>
      <c r="M9" s="81" t="s">
        <v>117</v>
      </c>
      <c r="N9" s="82" t="s">
        <v>118</v>
      </c>
      <c r="O9" s="81" t="s">
        <v>209</v>
      </c>
      <c r="P9" s="81" t="s">
        <v>209</v>
      </c>
      <c r="Q9" s="81" t="s">
        <v>209</v>
      </c>
      <c r="R9" s="81" t="s">
        <v>209</v>
      </c>
      <c r="S9" s="81" t="s">
        <v>209</v>
      </c>
      <c r="T9" s="83" t="s">
        <v>209</v>
      </c>
      <c r="U9" s="81" t="s">
        <v>117</v>
      </c>
      <c r="V9" s="81" t="s">
        <v>117</v>
      </c>
      <c r="W9" s="81" t="s">
        <v>117</v>
      </c>
      <c r="X9" s="81" t="s">
        <v>117</v>
      </c>
      <c r="Y9" s="81" t="s">
        <v>117</v>
      </c>
      <c r="Z9" s="81" t="s">
        <v>117</v>
      </c>
      <c r="AA9" s="81" t="s">
        <v>117</v>
      </c>
      <c r="AB9" s="81" t="s">
        <v>117</v>
      </c>
      <c r="AC9" s="82"/>
      <c r="AD9" s="36" t="s">
        <v>209</v>
      </c>
      <c r="AE9" s="81" t="s">
        <v>209</v>
      </c>
      <c r="AF9" s="81" t="s">
        <v>209</v>
      </c>
      <c r="AG9" s="81" t="s">
        <v>209</v>
      </c>
      <c r="AH9" s="81" t="s">
        <v>209</v>
      </c>
      <c r="AI9" s="82" t="s">
        <v>209</v>
      </c>
    </row>
    <row r="10" spans="1:35" ht="19.899999999999999" customHeight="1" thickTop="1" x14ac:dyDescent="0.2">
      <c r="A10" s="211">
        <v>45292</v>
      </c>
      <c r="B10" s="192">
        <v>268</v>
      </c>
      <c r="C10" s="200">
        <v>307</v>
      </c>
      <c r="D10" s="200">
        <v>664</v>
      </c>
      <c r="E10" s="200"/>
      <c r="F10" s="200"/>
      <c r="G10" s="200"/>
      <c r="H10" s="84">
        <f t="shared" ref="H10:H21" si="0">SUM(B10:D10)</f>
        <v>1239</v>
      </c>
      <c r="I10" s="200">
        <v>0</v>
      </c>
      <c r="J10" s="207">
        <f>IF('T1. resum cabal i analítiques'!B10="","",H10/((H10)^2+(I10)^2)^0.5)</f>
        <v>1</v>
      </c>
      <c r="K10" s="192">
        <v>0</v>
      </c>
      <c r="L10" s="206">
        <v>0</v>
      </c>
      <c r="M10" s="606" t="s">
        <v>212</v>
      </c>
      <c r="N10" s="607">
        <f>(H10+L10)/'T1. resum cabal i analítiques'!B10</f>
        <v>2.36</v>
      </c>
      <c r="O10" s="677">
        <v>2.8</v>
      </c>
      <c r="P10" s="678"/>
      <c r="Q10" s="678">
        <v>3.5</v>
      </c>
      <c r="R10" s="608"/>
      <c r="S10" s="608"/>
      <c r="T10" s="609"/>
      <c r="U10" s="192"/>
      <c r="V10" s="200"/>
      <c r="W10" s="200"/>
      <c r="X10" s="200"/>
      <c r="Y10" s="200"/>
      <c r="Z10" s="200"/>
      <c r="AA10" s="84">
        <f t="shared" ref="AA10:AA21" si="1">SUM(U10:Z10)</f>
        <v>0</v>
      </c>
      <c r="AB10" s="200"/>
      <c r="AC10" s="474"/>
      <c r="AD10" s="140"/>
      <c r="AE10" s="145"/>
      <c r="AF10" s="145"/>
      <c r="AG10" s="210"/>
      <c r="AH10" s="210"/>
      <c r="AI10" s="609"/>
    </row>
    <row r="11" spans="1:35" ht="19.899999999999999" customHeight="1" x14ac:dyDescent="0.2">
      <c r="A11" s="211">
        <v>45323</v>
      </c>
      <c r="B11" s="192">
        <v>245</v>
      </c>
      <c r="C11" s="200">
        <v>317</v>
      </c>
      <c r="D11" s="200">
        <v>736</v>
      </c>
      <c r="E11" s="200"/>
      <c r="F11" s="200"/>
      <c r="G11" s="200"/>
      <c r="H11" s="84">
        <f t="shared" si="0"/>
        <v>1298</v>
      </c>
      <c r="I11" s="200">
        <v>0</v>
      </c>
      <c r="J11" s="207">
        <f>IF('T1. resum cabal i analítiques'!B11="","",H11/((H11)^2+(I11)^2)^0.5)</f>
        <v>1</v>
      </c>
      <c r="K11" s="192">
        <v>0</v>
      </c>
      <c r="L11" s="200">
        <v>0</v>
      </c>
      <c r="M11" s="606" t="s">
        <v>212</v>
      </c>
      <c r="N11" s="610">
        <f>(H11+L11)/'T1. resum cabal i analítiques'!B11</f>
        <v>3.0978520286396183</v>
      </c>
      <c r="O11" s="149">
        <v>3.3</v>
      </c>
      <c r="P11" s="204"/>
      <c r="Q11" s="204">
        <v>3.4</v>
      </c>
      <c r="R11" s="205"/>
      <c r="S11" s="205"/>
      <c r="T11" s="474"/>
      <c r="U11" s="192"/>
      <c r="V11" s="200"/>
      <c r="W11" s="200"/>
      <c r="X11" s="200"/>
      <c r="Y11" s="200"/>
      <c r="Z11" s="200"/>
      <c r="AA11" s="84">
        <f t="shared" si="1"/>
        <v>0</v>
      </c>
      <c r="AB11" s="200"/>
      <c r="AC11" s="475"/>
      <c r="AD11" s="140"/>
      <c r="AE11" s="145"/>
      <c r="AF11" s="145"/>
      <c r="AG11" s="210"/>
      <c r="AH11" s="210"/>
      <c r="AI11" s="474"/>
    </row>
    <row r="12" spans="1:35" ht="19.899999999999999" customHeight="1" x14ac:dyDescent="0.2">
      <c r="A12" s="211">
        <v>45352</v>
      </c>
      <c r="B12" s="192">
        <v>190</v>
      </c>
      <c r="C12" s="200">
        <v>208</v>
      </c>
      <c r="D12" s="200">
        <v>663</v>
      </c>
      <c r="E12" s="200"/>
      <c r="F12" s="200"/>
      <c r="G12" s="200"/>
      <c r="H12" s="84">
        <f t="shared" si="0"/>
        <v>1061</v>
      </c>
      <c r="I12" s="200">
        <v>0</v>
      </c>
      <c r="J12" s="207">
        <f>IF('T1. resum cabal i analítiques'!B12="","",H12/((H12)^2+(I12)^2)^0.5)</f>
        <v>1</v>
      </c>
      <c r="K12" s="192">
        <v>0</v>
      </c>
      <c r="L12" s="200">
        <v>0</v>
      </c>
      <c r="M12" s="606" t="s">
        <v>212</v>
      </c>
      <c r="N12" s="610">
        <f>(H12+L12)/'T1. resum cabal i analítiques'!B12</f>
        <v>1.7224025974025974</v>
      </c>
      <c r="O12" s="149">
        <v>2.9</v>
      </c>
      <c r="P12" s="204"/>
      <c r="Q12" s="204">
        <v>3.2</v>
      </c>
      <c r="R12" s="205"/>
      <c r="S12" s="205"/>
      <c r="T12" s="474"/>
      <c r="U12" s="192"/>
      <c r="V12" s="200"/>
      <c r="W12" s="200"/>
      <c r="X12" s="200"/>
      <c r="Y12" s="200"/>
      <c r="Z12" s="200"/>
      <c r="AA12" s="84">
        <f t="shared" si="1"/>
        <v>0</v>
      </c>
      <c r="AB12" s="200"/>
      <c r="AC12" s="475"/>
      <c r="AD12" s="140"/>
      <c r="AE12" s="145"/>
      <c r="AF12" s="145"/>
      <c r="AG12" s="210"/>
      <c r="AH12" s="210"/>
      <c r="AI12" s="474"/>
    </row>
    <row r="13" spans="1:35" ht="19.899999999999999" customHeight="1" x14ac:dyDescent="0.2">
      <c r="A13" s="211">
        <v>45383</v>
      </c>
      <c r="B13" s="192">
        <v>174</v>
      </c>
      <c r="C13" s="200">
        <v>164</v>
      </c>
      <c r="D13" s="200">
        <v>597</v>
      </c>
      <c r="E13" s="200"/>
      <c r="F13" s="200"/>
      <c r="G13" s="200"/>
      <c r="H13" s="84">
        <f t="shared" si="0"/>
        <v>935</v>
      </c>
      <c r="I13" s="200">
        <v>0</v>
      </c>
      <c r="J13" s="207">
        <f>IF('T1. resum cabal i analítiques'!B13="","",H13/((H13)^2+(I13)^2)^0.5)</f>
        <v>1</v>
      </c>
      <c r="K13" s="192">
        <v>0</v>
      </c>
      <c r="L13" s="200">
        <v>0</v>
      </c>
      <c r="M13" s="606" t="s">
        <v>212</v>
      </c>
      <c r="N13" s="610">
        <f>(H13+L13)/'T1. resum cabal i analítiques'!B13</f>
        <v>1.9893617021276595</v>
      </c>
      <c r="O13" s="149">
        <v>2.8</v>
      </c>
      <c r="P13" s="204"/>
      <c r="Q13" s="204">
        <v>2.9</v>
      </c>
      <c r="R13" s="205"/>
      <c r="S13" s="205"/>
      <c r="T13" s="474"/>
      <c r="U13" s="192"/>
      <c r="V13" s="200"/>
      <c r="W13" s="200"/>
      <c r="X13" s="200"/>
      <c r="Y13" s="200"/>
      <c r="Z13" s="200"/>
      <c r="AA13" s="84">
        <f t="shared" si="1"/>
        <v>0</v>
      </c>
      <c r="AB13" s="200"/>
      <c r="AC13" s="475"/>
      <c r="AD13" s="140"/>
      <c r="AE13" s="145"/>
      <c r="AF13" s="145"/>
      <c r="AG13" s="210"/>
      <c r="AH13" s="210"/>
      <c r="AI13" s="474"/>
    </row>
    <row r="14" spans="1:35" ht="19.899999999999999" customHeight="1" x14ac:dyDescent="0.2">
      <c r="A14" s="211">
        <v>45413</v>
      </c>
      <c r="B14" s="192">
        <v>184</v>
      </c>
      <c r="C14" s="200">
        <v>176</v>
      </c>
      <c r="D14" s="200">
        <v>652</v>
      </c>
      <c r="E14" s="200"/>
      <c r="F14" s="200"/>
      <c r="G14" s="200"/>
      <c r="H14" s="84">
        <f t="shared" si="0"/>
        <v>1012</v>
      </c>
      <c r="I14" s="200">
        <v>0</v>
      </c>
      <c r="J14" s="207">
        <f>IF('T1. resum cabal i analítiques'!B14="","",H14/((H14)^2+(I14)^2)^0.5)</f>
        <v>1</v>
      </c>
      <c r="K14" s="192">
        <v>0</v>
      </c>
      <c r="L14" s="200">
        <v>0</v>
      </c>
      <c r="M14" s="606" t="s">
        <v>212</v>
      </c>
      <c r="N14" s="610">
        <f>(H14+L14)/'T1. resum cabal i analítiques'!B14</f>
        <v>1.6644736842105263</v>
      </c>
      <c r="O14" s="149">
        <v>3</v>
      </c>
      <c r="P14" s="204"/>
      <c r="Q14" s="204">
        <v>3.1</v>
      </c>
      <c r="R14" s="205"/>
      <c r="S14" s="205"/>
      <c r="T14" s="474"/>
      <c r="U14" s="192"/>
      <c r="V14" s="200"/>
      <c r="W14" s="200"/>
      <c r="X14" s="200"/>
      <c r="Y14" s="200"/>
      <c r="Z14" s="200"/>
      <c r="AA14" s="84">
        <f t="shared" si="1"/>
        <v>0</v>
      </c>
      <c r="AB14" s="200"/>
      <c r="AC14" s="475"/>
      <c r="AD14" s="140"/>
      <c r="AE14" s="145"/>
      <c r="AF14" s="145"/>
      <c r="AG14" s="210"/>
      <c r="AH14" s="210"/>
      <c r="AI14" s="474"/>
    </row>
    <row r="15" spans="1:35" ht="19.899999999999999" customHeight="1" x14ac:dyDescent="0.2">
      <c r="A15" s="211">
        <v>45444</v>
      </c>
      <c r="B15" s="192">
        <v>163</v>
      </c>
      <c r="C15" s="200">
        <v>151</v>
      </c>
      <c r="D15" s="200">
        <v>588</v>
      </c>
      <c r="E15" s="200"/>
      <c r="F15" s="200"/>
      <c r="G15" s="200"/>
      <c r="H15" s="84">
        <f t="shared" si="0"/>
        <v>902</v>
      </c>
      <c r="I15" s="200">
        <v>0</v>
      </c>
      <c r="J15" s="207">
        <f>IF('T1. resum cabal i analítiques'!B15="","",H15/((H15)^2+(I15)^2)^0.5)</f>
        <v>1</v>
      </c>
      <c r="K15" s="192">
        <f>'T4. Fonts Energia renovable'!B16</f>
        <v>34.75</v>
      </c>
      <c r="L15" s="206">
        <f>'T4. Fonts Energia renovable'!C16</f>
        <v>71.17</v>
      </c>
      <c r="M15" s="606">
        <f>'T4. Fonts Energia renovable'!D16</f>
        <v>105.92</v>
      </c>
      <c r="N15" s="610">
        <f>(H15+L15)/'T1. resum cabal i analítiques'!B15</f>
        <v>1.142218309859155</v>
      </c>
      <c r="O15" s="149">
        <v>3.3</v>
      </c>
      <c r="P15" s="204"/>
      <c r="Q15" s="204">
        <v>3.3</v>
      </c>
      <c r="R15" s="205"/>
      <c r="S15" s="205"/>
      <c r="T15" s="474"/>
      <c r="U15" s="192"/>
      <c r="V15" s="200"/>
      <c r="W15" s="200"/>
      <c r="X15" s="200"/>
      <c r="Y15" s="200"/>
      <c r="Z15" s="200"/>
      <c r="AA15" s="84">
        <f t="shared" si="1"/>
        <v>0</v>
      </c>
      <c r="AB15" s="200"/>
      <c r="AC15" s="474"/>
      <c r="AD15" s="140"/>
      <c r="AE15" s="145"/>
      <c r="AF15" s="145"/>
      <c r="AG15" s="210"/>
      <c r="AH15" s="210"/>
      <c r="AI15" s="474"/>
    </row>
    <row r="16" spans="1:35" ht="19.899999999999999" customHeight="1" x14ac:dyDescent="0.2">
      <c r="A16" s="211">
        <v>45474</v>
      </c>
      <c r="B16" s="192">
        <v>174</v>
      </c>
      <c r="C16" s="200">
        <v>150</v>
      </c>
      <c r="D16" s="200">
        <v>532</v>
      </c>
      <c r="E16" s="200"/>
      <c r="F16" s="200"/>
      <c r="G16" s="200"/>
      <c r="H16" s="84">
        <f t="shared" si="0"/>
        <v>856</v>
      </c>
      <c r="I16" s="200">
        <v>0</v>
      </c>
      <c r="J16" s="207">
        <f>IF('T1. resum cabal i analítiques'!B16="","",H16/((H16)^2+(I16)^2)^0.5)</f>
        <v>1</v>
      </c>
      <c r="K16" s="192">
        <f>'T4. Fonts Energia renovable'!B17</f>
        <v>132.94999999999999</v>
      </c>
      <c r="L16" s="206">
        <f>'T4. Fonts Energia renovable'!C17</f>
        <v>413.83</v>
      </c>
      <c r="M16" s="606">
        <f>'T4. Fonts Energia renovable'!D17</f>
        <v>546.78</v>
      </c>
      <c r="N16" s="610">
        <f>(H16+L16)/'T1. resum cabal i analítiques'!B16</f>
        <v>1.1460559566787003</v>
      </c>
      <c r="O16" s="149">
        <v>3.8</v>
      </c>
      <c r="P16" s="204"/>
      <c r="Q16" s="204">
        <v>3.8</v>
      </c>
      <c r="R16" s="205"/>
      <c r="S16" s="205"/>
      <c r="T16" s="474"/>
      <c r="U16" s="192"/>
      <c r="V16" s="200"/>
      <c r="W16" s="200"/>
      <c r="X16" s="200"/>
      <c r="Y16" s="200"/>
      <c r="Z16" s="200"/>
      <c r="AA16" s="84">
        <f t="shared" si="1"/>
        <v>0</v>
      </c>
      <c r="AB16" s="200"/>
      <c r="AC16" s="473"/>
      <c r="AD16" s="140"/>
      <c r="AE16" s="145"/>
      <c r="AF16" s="145"/>
      <c r="AG16" s="210"/>
      <c r="AH16" s="210"/>
      <c r="AI16" s="474"/>
    </row>
    <row r="17" spans="1:35" ht="19.899999999999999" customHeight="1" x14ac:dyDescent="0.2">
      <c r="A17" s="211">
        <v>45505</v>
      </c>
      <c r="B17" s="192">
        <v>266</v>
      </c>
      <c r="C17" s="200">
        <v>247</v>
      </c>
      <c r="D17" s="200">
        <v>807</v>
      </c>
      <c r="E17" s="200"/>
      <c r="F17" s="200"/>
      <c r="G17" s="200"/>
      <c r="H17" s="84">
        <f t="shared" si="0"/>
        <v>1320</v>
      </c>
      <c r="I17" s="200">
        <v>0</v>
      </c>
      <c r="J17" s="207">
        <f>IF('T1. resum cabal i analítiques'!B17="","",H17/((H17)^2+(I17)^2)^0.5)</f>
        <v>1</v>
      </c>
      <c r="K17" s="192">
        <f>'T4. Fonts Energia renovable'!B18</f>
        <v>46.25</v>
      </c>
      <c r="L17" s="206">
        <f>'T4. Fonts Energia renovable'!C18</f>
        <v>461.13</v>
      </c>
      <c r="M17" s="606">
        <f>'T4. Fonts Energia renovable'!D18</f>
        <v>507.38</v>
      </c>
      <c r="N17" s="610">
        <f>(H17+L17)/'T1. resum cabal i analítiques'!B17</f>
        <v>1.2116530612244898</v>
      </c>
      <c r="O17" s="149">
        <v>4</v>
      </c>
      <c r="P17" s="204"/>
      <c r="Q17" s="204">
        <v>4.0999999999999996</v>
      </c>
      <c r="R17" s="205"/>
      <c r="S17" s="205"/>
      <c r="T17" s="474"/>
      <c r="U17" s="192"/>
      <c r="V17" s="200"/>
      <c r="W17" s="200"/>
      <c r="X17" s="200"/>
      <c r="Y17" s="200"/>
      <c r="Z17" s="200"/>
      <c r="AA17" s="84">
        <f t="shared" si="1"/>
        <v>0</v>
      </c>
      <c r="AB17" s="200"/>
      <c r="AC17" s="473"/>
      <c r="AD17" s="140"/>
      <c r="AE17" s="145"/>
      <c r="AF17" s="145"/>
      <c r="AG17" s="210"/>
      <c r="AH17" s="210"/>
      <c r="AI17" s="474"/>
    </row>
    <row r="18" spans="1:35" ht="19.899999999999999" customHeight="1" x14ac:dyDescent="0.2">
      <c r="A18" s="211">
        <v>45536</v>
      </c>
      <c r="B18" s="192">
        <v>262</v>
      </c>
      <c r="C18" s="200">
        <v>265</v>
      </c>
      <c r="D18" s="200">
        <v>778</v>
      </c>
      <c r="E18" s="200"/>
      <c r="F18" s="200"/>
      <c r="G18" s="200"/>
      <c r="H18" s="84">
        <f t="shared" si="0"/>
        <v>1305</v>
      </c>
      <c r="I18" s="200">
        <v>0</v>
      </c>
      <c r="J18" s="207">
        <f>IF('T1. resum cabal i analítiques'!B18="","",H18/((H18)^2+(I18)^2)^0.5)</f>
        <v>1</v>
      </c>
      <c r="K18" s="192">
        <f>'T4. Fonts Energia renovable'!B19</f>
        <v>46.59</v>
      </c>
      <c r="L18" s="206">
        <f>'T4. Fonts Energia renovable'!C19</f>
        <v>320.31</v>
      </c>
      <c r="M18" s="606">
        <f>'T4. Fonts Energia renovable'!D19</f>
        <v>366.9</v>
      </c>
      <c r="N18" s="610">
        <f>(H18+L18)/'T1. resum cabal i analítiques'!B18</f>
        <v>1.6140119165839126</v>
      </c>
      <c r="O18" s="149">
        <v>3.9</v>
      </c>
      <c r="P18" s="204"/>
      <c r="Q18" s="204">
        <v>4</v>
      </c>
      <c r="R18" s="205"/>
      <c r="S18" s="205"/>
      <c r="T18" s="474"/>
      <c r="U18" s="192" t="s">
        <v>212</v>
      </c>
      <c r="V18" s="200" t="s">
        <v>212</v>
      </c>
      <c r="W18" s="200" t="s">
        <v>212</v>
      </c>
      <c r="X18" s="200"/>
      <c r="Y18" s="200"/>
      <c r="Z18" s="200"/>
      <c r="AA18" s="84">
        <f t="shared" si="1"/>
        <v>0</v>
      </c>
      <c r="AB18" s="200"/>
      <c r="AC18" s="472" t="str">
        <f t="shared" ref="AC18:AC21" si="2">+IF(AA18&gt;0,AA18/SQRT(AA18^2+AB18^2),"")</f>
        <v/>
      </c>
      <c r="AD18" s="140"/>
      <c r="AE18" s="145"/>
      <c r="AF18" s="145"/>
      <c r="AG18" s="210"/>
      <c r="AH18" s="210"/>
      <c r="AI18" s="474"/>
    </row>
    <row r="19" spans="1:35" ht="19.899999999999999" customHeight="1" x14ac:dyDescent="0.2">
      <c r="A19" s="211">
        <v>45566</v>
      </c>
      <c r="B19" s="192">
        <v>411</v>
      </c>
      <c r="C19" s="200">
        <v>450</v>
      </c>
      <c r="D19" s="200">
        <v>970</v>
      </c>
      <c r="E19" s="200"/>
      <c r="F19" s="200"/>
      <c r="G19" s="200"/>
      <c r="H19" s="84">
        <f t="shared" si="0"/>
        <v>1831</v>
      </c>
      <c r="I19" s="200">
        <v>0</v>
      </c>
      <c r="J19" s="207">
        <f>IF('T1. resum cabal i analítiques'!B19="","",H19/((H19)^2+(I19)^2)^0.5)</f>
        <v>1</v>
      </c>
      <c r="K19" s="192">
        <f>'T4. Fonts Energia renovable'!B20</f>
        <v>5.13</v>
      </c>
      <c r="L19" s="206">
        <f>'T4. Fonts Energia renovable'!C20</f>
        <v>173.86</v>
      </c>
      <c r="M19" s="606">
        <f>'T4. Fonts Energia renovable'!D20</f>
        <v>178.99</v>
      </c>
      <c r="N19" s="610">
        <f>(H19+L19)/'T1. resum cabal i analítiques'!B19</f>
        <v>2.1015303983228515</v>
      </c>
      <c r="O19" s="149">
        <v>3.8</v>
      </c>
      <c r="P19" s="204"/>
      <c r="Q19" s="204">
        <v>3.9</v>
      </c>
      <c r="R19" s="205"/>
      <c r="S19" s="205"/>
      <c r="T19" s="474"/>
      <c r="U19" s="192"/>
      <c r="V19" s="200"/>
      <c r="W19" s="200"/>
      <c r="X19" s="200"/>
      <c r="Y19" s="200"/>
      <c r="Z19" s="200"/>
      <c r="AA19" s="84">
        <f t="shared" si="1"/>
        <v>0</v>
      </c>
      <c r="AB19" s="200"/>
      <c r="AC19" s="472" t="str">
        <f t="shared" si="2"/>
        <v/>
      </c>
      <c r="AD19" s="140"/>
      <c r="AE19" s="145"/>
      <c r="AF19" s="145"/>
      <c r="AG19" s="210"/>
      <c r="AH19" s="210"/>
      <c r="AI19" s="474"/>
    </row>
    <row r="20" spans="1:35" ht="19.899999999999999" customHeight="1" x14ac:dyDescent="0.2">
      <c r="A20" s="211">
        <v>45597</v>
      </c>
      <c r="B20" s="192">
        <v>367</v>
      </c>
      <c r="C20" s="200">
        <v>433</v>
      </c>
      <c r="D20" s="200">
        <v>1070</v>
      </c>
      <c r="E20" s="200"/>
      <c r="F20" s="200"/>
      <c r="G20" s="200"/>
      <c r="H20" s="84">
        <f t="shared" si="0"/>
        <v>1870</v>
      </c>
      <c r="I20" s="200">
        <v>0</v>
      </c>
      <c r="J20" s="207">
        <f>IF('T1. resum cabal i analítiques'!B20="","",H20/((H20)^2+(I20)^2)^0.5)</f>
        <v>1</v>
      </c>
      <c r="K20" s="192">
        <f>'T4. Fonts Energia renovable'!B21</f>
        <v>3.33</v>
      </c>
      <c r="L20" s="206">
        <f>'T4. Fonts Energia renovable'!C21</f>
        <v>141.66999999999999</v>
      </c>
      <c r="M20" s="606">
        <f>'T4. Fonts Energia renovable'!D21</f>
        <v>145</v>
      </c>
      <c r="N20" s="610">
        <f>(H20+L20)/'T1. resum cabal i analítiques'!B20</f>
        <v>3.2870424836601306</v>
      </c>
      <c r="O20" s="149">
        <v>3.8</v>
      </c>
      <c r="P20" s="204"/>
      <c r="Q20" s="204">
        <v>3.9</v>
      </c>
      <c r="R20" s="205"/>
      <c r="S20" s="205"/>
      <c r="T20" s="474"/>
      <c r="U20" s="192"/>
      <c r="V20" s="200"/>
      <c r="W20" s="200"/>
      <c r="X20" s="200"/>
      <c r="Y20" s="200"/>
      <c r="Z20" s="200"/>
      <c r="AA20" s="84">
        <f t="shared" si="1"/>
        <v>0</v>
      </c>
      <c r="AB20" s="200"/>
      <c r="AC20" s="472" t="str">
        <f t="shared" si="2"/>
        <v/>
      </c>
      <c r="AD20" s="140"/>
      <c r="AE20" s="145"/>
      <c r="AF20" s="145"/>
      <c r="AG20" s="210"/>
      <c r="AH20" s="210"/>
      <c r="AI20" s="474"/>
    </row>
    <row r="21" spans="1:35" ht="19.899999999999999" customHeight="1" thickBot="1" x14ac:dyDescent="0.25">
      <c r="A21" s="211">
        <v>45627</v>
      </c>
      <c r="B21" s="192">
        <v>319</v>
      </c>
      <c r="C21" s="200">
        <v>361</v>
      </c>
      <c r="D21" s="200">
        <v>939</v>
      </c>
      <c r="E21" s="200"/>
      <c r="F21" s="200"/>
      <c r="G21" s="200"/>
      <c r="H21" s="84">
        <f t="shared" si="0"/>
        <v>1619</v>
      </c>
      <c r="I21" s="200">
        <v>0</v>
      </c>
      <c r="J21" s="207">
        <f>IF('T1. resum cabal i analítiques'!B21="","",H21/((H21)^2+(I21)^2)^0.5)</f>
        <v>1</v>
      </c>
      <c r="K21" s="192">
        <f>'T4. Fonts Energia renovable'!B22</f>
        <v>1.54</v>
      </c>
      <c r="L21" s="206">
        <f>'T4. Fonts Energia renovable'!C22</f>
        <v>90.86</v>
      </c>
      <c r="M21" s="606">
        <f>'T4. Fonts Energia renovable'!D22</f>
        <v>92.4</v>
      </c>
      <c r="N21" s="610">
        <f>(H21+L21)/'T1. resum cabal i analítiques'!B21</f>
        <v>2.6842386185243328</v>
      </c>
      <c r="O21" s="149">
        <v>3.7</v>
      </c>
      <c r="P21" s="204"/>
      <c r="Q21" s="204">
        <v>3.7</v>
      </c>
      <c r="R21" s="205"/>
      <c r="S21" s="205"/>
      <c r="T21" s="474"/>
      <c r="U21" s="192"/>
      <c r="V21" s="200"/>
      <c r="W21" s="200"/>
      <c r="X21" s="200"/>
      <c r="Y21" s="200"/>
      <c r="Z21" s="200"/>
      <c r="AA21" s="84">
        <f t="shared" si="1"/>
        <v>0</v>
      </c>
      <c r="AB21" s="200"/>
      <c r="AC21" s="472" t="str">
        <f t="shared" si="2"/>
        <v/>
      </c>
      <c r="AD21" s="140"/>
      <c r="AE21" s="468"/>
      <c r="AF21" s="145"/>
      <c r="AG21" s="210"/>
      <c r="AH21" s="210"/>
      <c r="AI21" s="474"/>
    </row>
    <row r="22" spans="1:35" ht="15.75" thickTop="1" x14ac:dyDescent="0.25">
      <c r="A22" s="330" t="s">
        <v>11</v>
      </c>
      <c r="B22" s="25">
        <f>SUM(B10:B21)</f>
        <v>3023</v>
      </c>
      <c r="C22" s="25">
        <f t="shared" ref="C22:D22" si="3">SUM(C10:C21)</f>
        <v>3229</v>
      </c>
      <c r="D22" s="25">
        <f t="shared" si="3"/>
        <v>8996</v>
      </c>
      <c r="E22" s="25"/>
      <c r="F22" s="25"/>
      <c r="G22" s="25"/>
      <c r="H22" s="85">
        <f t="shared" ref="H22:I22" si="4">SUM(H10:H21)</f>
        <v>15248</v>
      </c>
      <c r="I22" s="25">
        <f t="shared" si="4"/>
        <v>0</v>
      </c>
      <c r="J22" s="51"/>
      <c r="K22" s="38"/>
      <c r="L22" s="39"/>
      <c r="M22" s="88">
        <f>SUM(M10:M21)</f>
        <v>1943.3700000000001</v>
      </c>
      <c r="N22" s="460"/>
      <c r="O22" s="58"/>
      <c r="P22" s="58"/>
      <c r="Q22" s="58"/>
      <c r="R22" s="58"/>
      <c r="S22" s="58"/>
      <c r="T22" s="58"/>
      <c r="U22" s="38">
        <f t="shared" ref="U22:W22" si="5">SUM(U10:U21)</f>
        <v>0</v>
      </c>
      <c r="V22" s="25">
        <f t="shared" si="5"/>
        <v>0</v>
      </c>
      <c r="W22" s="25">
        <f t="shared" si="5"/>
        <v>0</v>
      </c>
      <c r="X22" s="25"/>
      <c r="Y22" s="25"/>
      <c r="Z22" s="25"/>
      <c r="AA22" s="25">
        <f>SUM(AA10:AA21)</f>
        <v>0</v>
      </c>
      <c r="AB22" s="25">
        <f>SUM(AB10:AB21)</f>
        <v>0</v>
      </c>
      <c r="AC22" s="384"/>
      <c r="AD22" s="39"/>
      <c r="AE22" s="59"/>
      <c r="AF22" s="58"/>
      <c r="AG22" s="58"/>
      <c r="AH22" s="58"/>
      <c r="AI22" s="58"/>
    </row>
    <row r="23" spans="1:35" ht="15" x14ac:dyDescent="0.25">
      <c r="A23" s="331" t="s">
        <v>12</v>
      </c>
      <c r="B23" s="10">
        <f>AVERAGE(B10:B21)</f>
        <v>251.91666666666666</v>
      </c>
      <c r="C23" s="10">
        <f t="shared" ref="C23:D23" si="6">AVERAGE(C10:C21)</f>
        <v>269.08333333333331</v>
      </c>
      <c r="D23" s="10">
        <f t="shared" si="6"/>
        <v>749.66666666666663</v>
      </c>
      <c r="E23" s="10"/>
      <c r="F23" s="10"/>
      <c r="G23" s="10"/>
      <c r="H23" s="86">
        <f t="shared" ref="H23:O23" si="7">AVERAGE(H10:H21)</f>
        <v>1270.6666666666667</v>
      </c>
      <c r="I23" s="10">
        <f t="shared" si="7"/>
        <v>0</v>
      </c>
      <c r="J23" s="463">
        <f t="shared" si="7"/>
        <v>1</v>
      </c>
      <c r="K23" s="8"/>
      <c r="L23" s="37"/>
      <c r="M23" s="89">
        <f t="shared" si="7"/>
        <v>277.62428571428575</v>
      </c>
      <c r="N23" s="461">
        <f t="shared" si="7"/>
        <v>2.0017367297694979</v>
      </c>
      <c r="O23" s="15">
        <f t="shared" si="7"/>
        <v>3.4250000000000003</v>
      </c>
      <c r="P23" s="465"/>
      <c r="Q23" s="15">
        <f t="shared" ref="Q23" si="8">AVERAGE(Q10:Q21)</f>
        <v>3.5666666666666669</v>
      </c>
      <c r="R23" s="59"/>
      <c r="S23" s="59"/>
      <c r="T23" s="59"/>
      <c r="U23" s="8" t="e">
        <f t="shared" ref="U23:W23" si="9">AVERAGE(U10:U21)</f>
        <v>#DIV/0!</v>
      </c>
      <c r="V23" s="10" t="e">
        <f t="shared" si="9"/>
        <v>#DIV/0!</v>
      </c>
      <c r="W23" s="10" t="e">
        <f t="shared" si="9"/>
        <v>#DIV/0!</v>
      </c>
      <c r="X23" s="10"/>
      <c r="Y23" s="10"/>
      <c r="Z23" s="10"/>
      <c r="AA23" s="10">
        <f>AVERAGE(AA10:AA21)</f>
        <v>0</v>
      </c>
      <c r="AB23" s="10" t="e">
        <f>AVERAGE(AB10:AB21)</f>
        <v>#DIV/0!</v>
      </c>
      <c r="AC23" s="476" t="e">
        <f>AVERAGE(AC10:AC21)</f>
        <v>#DIV/0!</v>
      </c>
      <c r="AD23" s="15" t="e">
        <f t="shared" ref="AD23" si="10">AVERAGE(AD10:AD21)</f>
        <v>#DIV/0!</v>
      </c>
      <c r="AE23" s="465"/>
      <c r="AF23" s="15" t="e">
        <f t="shared" ref="AF23" si="11">AVERAGE(AF10:AF21)</f>
        <v>#DIV/0!</v>
      </c>
      <c r="AG23" s="59"/>
      <c r="AH23" s="59"/>
      <c r="AI23" s="59"/>
    </row>
    <row r="24" spans="1:35" ht="15" x14ac:dyDescent="0.25">
      <c r="A24" s="332" t="s">
        <v>13</v>
      </c>
      <c r="B24" s="10">
        <f>MAX(B10:B21)</f>
        <v>411</v>
      </c>
      <c r="C24" s="10">
        <f t="shared" ref="C24:D24" si="12">MAX(C10:C21)</f>
        <v>450</v>
      </c>
      <c r="D24" s="10">
        <f t="shared" si="12"/>
        <v>1070</v>
      </c>
      <c r="E24" s="10"/>
      <c r="F24" s="10"/>
      <c r="G24" s="10"/>
      <c r="H24" s="86">
        <f t="shared" ref="H24:O24" si="13">MAX(H10:H21)</f>
        <v>1870</v>
      </c>
      <c r="I24" s="10">
        <f t="shared" si="13"/>
        <v>0</v>
      </c>
      <c r="J24" s="463">
        <f t="shared" si="13"/>
        <v>1</v>
      </c>
      <c r="K24" s="8"/>
      <c r="L24" s="37"/>
      <c r="M24" s="89">
        <f t="shared" si="13"/>
        <v>546.78</v>
      </c>
      <c r="N24" s="461">
        <f t="shared" si="13"/>
        <v>3.2870424836601306</v>
      </c>
      <c r="O24" s="15">
        <f t="shared" si="13"/>
        <v>4</v>
      </c>
      <c r="P24" s="465"/>
      <c r="Q24" s="15">
        <f t="shared" ref="Q24" si="14">MAX(Q10:Q21)</f>
        <v>4.0999999999999996</v>
      </c>
      <c r="R24" s="59"/>
      <c r="S24" s="59"/>
      <c r="T24" s="59"/>
      <c r="U24" s="8">
        <f t="shared" ref="U24:W24" si="15">MAX(U10:U21)</f>
        <v>0</v>
      </c>
      <c r="V24" s="10">
        <f t="shared" si="15"/>
        <v>0</v>
      </c>
      <c r="W24" s="10">
        <f t="shared" si="15"/>
        <v>0</v>
      </c>
      <c r="X24" s="10"/>
      <c r="Y24" s="10"/>
      <c r="Z24" s="10"/>
      <c r="AA24" s="10">
        <f>MAX(AA10:AA21)</f>
        <v>0</v>
      </c>
      <c r="AB24" s="10">
        <f>MAX(AB10:AB21)</f>
        <v>0</v>
      </c>
      <c r="AC24" s="476">
        <f>MAX(AC10:AC21)</f>
        <v>0</v>
      </c>
      <c r="AD24" s="15">
        <f t="shared" ref="AD24" si="16">MAX(AD10:AD21)</f>
        <v>0</v>
      </c>
      <c r="AE24" s="465"/>
      <c r="AF24" s="15">
        <f t="shared" ref="AF24" si="17">MAX(AF10:AF21)</f>
        <v>0</v>
      </c>
      <c r="AG24" s="59"/>
      <c r="AH24" s="59"/>
      <c r="AI24" s="59"/>
    </row>
    <row r="25" spans="1:35" ht="15.75" thickBot="1" x14ac:dyDescent="0.3">
      <c r="A25" s="333" t="s">
        <v>14</v>
      </c>
      <c r="B25" s="23">
        <f>MIN(B10:B21)</f>
        <v>163</v>
      </c>
      <c r="C25" s="23">
        <f t="shared" ref="C25:D25" si="18">MIN(C10:C21)</f>
        <v>150</v>
      </c>
      <c r="D25" s="23">
        <f t="shared" si="18"/>
        <v>532</v>
      </c>
      <c r="E25" s="23"/>
      <c r="F25" s="23"/>
      <c r="G25" s="23"/>
      <c r="H25" s="87">
        <f t="shared" ref="H25:O25" si="19">MIN(H10:H21)</f>
        <v>856</v>
      </c>
      <c r="I25" s="23">
        <f t="shared" si="19"/>
        <v>0</v>
      </c>
      <c r="J25" s="464">
        <f t="shared" si="19"/>
        <v>1</v>
      </c>
      <c r="K25" s="21"/>
      <c r="L25" s="40"/>
      <c r="M25" s="90">
        <f t="shared" si="19"/>
        <v>92.4</v>
      </c>
      <c r="N25" s="462">
        <f t="shared" si="19"/>
        <v>1.142218309859155</v>
      </c>
      <c r="O25" s="466">
        <f t="shared" si="19"/>
        <v>2.8</v>
      </c>
      <c r="P25" s="467"/>
      <c r="Q25" s="466">
        <f t="shared" ref="Q25" si="20">MIN(Q10:Q21)</f>
        <v>2.9</v>
      </c>
      <c r="R25" s="60"/>
      <c r="S25" s="60"/>
      <c r="T25" s="60"/>
      <c r="U25" s="21">
        <f t="shared" ref="U25:W25" si="21">MIN(U10:U21)</f>
        <v>0</v>
      </c>
      <c r="V25" s="23">
        <f t="shared" si="21"/>
        <v>0</v>
      </c>
      <c r="W25" s="23">
        <f t="shared" si="21"/>
        <v>0</v>
      </c>
      <c r="X25" s="23"/>
      <c r="Y25" s="23"/>
      <c r="Z25" s="23"/>
      <c r="AA25" s="23">
        <f>MIN(AA10:AA21)</f>
        <v>0</v>
      </c>
      <c r="AB25" s="23">
        <f>MIN(AB10:AB21)</f>
        <v>0</v>
      </c>
      <c r="AC25" s="477">
        <f>MIN(AC10:AC21)</f>
        <v>0</v>
      </c>
      <c r="AD25" s="466">
        <f t="shared" ref="AD25" si="22">MIN(AD10:AD21)</f>
        <v>0</v>
      </c>
      <c r="AE25" s="467"/>
      <c r="AF25" s="466">
        <f t="shared" ref="AF25" si="23">MIN(AF10:AF21)</f>
        <v>0</v>
      </c>
      <c r="AG25" s="60"/>
      <c r="AH25" s="60"/>
      <c r="AI25" s="60"/>
    </row>
    <row r="26" spans="1:35" ht="16.5" thickTop="1" thickBot="1" x14ac:dyDescent="0.3">
      <c r="A26" s="469" t="s">
        <v>244</v>
      </c>
      <c r="B26" s="470">
        <v>5423</v>
      </c>
      <c r="C26" s="40">
        <v>5404</v>
      </c>
      <c r="D26" s="40">
        <v>12490</v>
      </c>
      <c r="E26" s="40"/>
      <c r="F26" s="40"/>
      <c r="G26" s="40"/>
      <c r="H26" s="40">
        <v>23317</v>
      </c>
      <c r="I26" s="40">
        <v>0</v>
      </c>
      <c r="J26" s="40"/>
      <c r="K26" s="40"/>
      <c r="L26" s="40"/>
      <c r="M26" s="40">
        <v>0</v>
      </c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</row>
    <row r="27" spans="1:35" ht="16.5" thickTop="1" thickBot="1" x14ac:dyDescent="0.3">
      <c r="A27" s="469" t="s">
        <v>178</v>
      </c>
      <c r="B27" s="470">
        <v>9168</v>
      </c>
      <c r="C27" s="40">
        <v>9155</v>
      </c>
      <c r="D27" s="40">
        <v>21241</v>
      </c>
      <c r="E27" s="40"/>
      <c r="F27" s="40"/>
      <c r="G27" s="40"/>
      <c r="H27" s="40">
        <v>39564</v>
      </c>
      <c r="I27" s="40">
        <v>6612</v>
      </c>
      <c r="J27" s="40"/>
      <c r="K27" s="40"/>
      <c r="L27" s="40"/>
      <c r="M27" s="40">
        <v>0</v>
      </c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</row>
    <row r="28" spans="1:35" ht="16.5" thickTop="1" thickBot="1" x14ac:dyDescent="0.3">
      <c r="A28" s="469" t="s">
        <v>179</v>
      </c>
      <c r="B28" s="470">
        <v>16531</v>
      </c>
      <c r="C28" s="40">
        <v>4770</v>
      </c>
      <c r="D28" s="40">
        <v>10664</v>
      </c>
      <c r="E28" s="40"/>
      <c r="F28" s="40"/>
      <c r="G28" s="40"/>
      <c r="H28" s="40">
        <v>31965</v>
      </c>
      <c r="I28" s="40">
        <v>2514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</row>
    <row r="29" spans="1:35" ht="13.5" thickTop="1" x14ac:dyDescent="0.2">
      <c r="A29" s="260" t="s">
        <v>205</v>
      </c>
    </row>
    <row r="30" spans="1:35" x14ac:dyDescent="0.2">
      <c r="A30" s="260" t="s">
        <v>206</v>
      </c>
    </row>
    <row r="31" spans="1:35" x14ac:dyDescent="0.2">
      <c r="A31" s="260" t="s">
        <v>210</v>
      </c>
    </row>
    <row r="32" spans="1:35" ht="15" x14ac:dyDescent="0.25">
      <c r="A32" s="679" t="s">
        <v>286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J10:J21">
    <cfRule type="cellIs" dxfId="7" priority="9" operator="lessThan">
      <formula>0.95</formula>
    </cfRule>
  </conditionalFormatting>
  <conditionalFormatting sqref="O10:O21">
    <cfRule type="cellIs" dxfId="6" priority="8" operator="greaterThan">
      <formula>$B$8</formula>
    </cfRule>
  </conditionalFormatting>
  <conditionalFormatting sqref="P10:P21">
    <cfRule type="cellIs" dxfId="5" priority="7" operator="greaterThan">
      <formula>$C$8</formula>
    </cfRule>
  </conditionalFormatting>
  <conditionalFormatting sqref="Q10:Q21">
    <cfRule type="cellIs" dxfId="4" priority="6" operator="greaterThan">
      <formula>$D$8</formula>
    </cfRule>
  </conditionalFormatting>
  <conditionalFormatting sqref="R10:R21">
    <cfRule type="cellIs" dxfId="3" priority="5" operator="greaterThan">
      <formula>$E$8</formula>
    </cfRule>
  </conditionalFormatting>
  <conditionalFormatting sqref="S10:S21">
    <cfRule type="cellIs" dxfId="2" priority="4" operator="greaterThan">
      <formula>$F$8</formula>
    </cfRule>
  </conditionalFormatting>
  <conditionalFormatting sqref="T10:T21">
    <cfRule type="cellIs" dxfId="1" priority="3" operator="greaterThan">
      <formula>$G$8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H22:N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abSelected="1" zoomScale="85" zoomScaleNormal="85" workbookViewId="0">
      <selection activeCell="F4" sqref="F4"/>
    </sheetView>
  </sheetViews>
  <sheetFormatPr baseColWidth="10" defaultColWidth="8.7109375" defaultRowHeight="15" x14ac:dyDescent="0.25"/>
  <cols>
    <col min="1" max="1" width="17.7109375" style="259" customWidth="1"/>
    <col min="2" max="8" width="14" style="259" customWidth="1"/>
    <col min="9" max="9" width="17" style="259" customWidth="1"/>
    <col min="10" max="1024" width="14" style="259" customWidth="1"/>
    <col min="1025" max="16384" width="8.7109375" style="264"/>
  </cols>
  <sheetData>
    <row r="1" spans="1:15" ht="19.899999999999999" customHeight="1" x14ac:dyDescent="0.25">
      <c r="A1" s="365" t="s">
        <v>158</v>
      </c>
      <c r="B1" s="500" t="str">
        <f>'T3. resum energia elèctrica '!C1</f>
        <v>TORROJA DEL PRIORAT</v>
      </c>
      <c r="C1" s="366"/>
      <c r="D1" s="366"/>
      <c r="F1" s="260" t="s">
        <v>159</v>
      </c>
    </row>
    <row r="2" spans="1:15" ht="19.899999999999999" customHeight="1" x14ac:dyDescent="0.25">
      <c r="A2" s="365" t="s">
        <v>160</v>
      </c>
      <c r="B2" t="s">
        <v>221</v>
      </c>
      <c r="C2" s="366"/>
      <c r="D2" s="366"/>
      <c r="F2" s="260" t="s">
        <v>208</v>
      </c>
    </row>
    <row r="3" spans="1:15" ht="19.899999999999999" customHeight="1" x14ac:dyDescent="0.25">
      <c r="A3" s="365" t="s">
        <v>286</v>
      </c>
      <c r="C3" s="366"/>
      <c r="D3" s="366"/>
      <c r="F3" s="260"/>
    </row>
    <row r="4" spans="1:15" ht="19.899999999999999" customHeight="1" thickBot="1" x14ac:dyDescent="0.3">
      <c r="A4" s="365"/>
      <c r="C4" s="366"/>
      <c r="D4" s="366"/>
      <c r="F4" s="260"/>
    </row>
    <row r="5" spans="1:15" ht="19.899999999999999" customHeight="1" thickTop="1" thickBot="1" x14ac:dyDescent="0.3">
      <c r="A5" s="261"/>
      <c r="B5" s="367" t="s">
        <v>161</v>
      </c>
      <c r="C5" s="368" t="s">
        <v>162</v>
      </c>
    </row>
    <row r="6" spans="1:15" ht="19.899999999999999" customHeight="1" thickTop="1" thickBot="1" x14ac:dyDescent="0.3">
      <c r="A6" s="261"/>
      <c r="B6" s="816" t="s">
        <v>163</v>
      </c>
      <c r="C6" s="817"/>
      <c r="D6" s="818"/>
      <c r="E6" s="816" t="s">
        <v>164</v>
      </c>
      <c r="F6" s="817"/>
      <c r="G6" s="818"/>
      <c r="H6" s="816" t="s">
        <v>165</v>
      </c>
      <c r="I6" s="817"/>
      <c r="J6" s="818"/>
      <c r="K6" s="816" t="s">
        <v>166</v>
      </c>
      <c r="L6" s="817"/>
      <c r="M6" s="817"/>
      <c r="N6" s="817"/>
      <c r="O6" s="818"/>
    </row>
    <row r="7" spans="1:15" ht="19.899999999999999" customHeight="1" thickTop="1" x14ac:dyDescent="0.25">
      <c r="B7" s="836" t="s">
        <v>79</v>
      </c>
      <c r="C7" s="833" t="s">
        <v>66</v>
      </c>
      <c r="D7" s="837" t="s">
        <v>140</v>
      </c>
      <c r="E7" s="836" t="s">
        <v>79</v>
      </c>
      <c r="F7" s="833" t="s">
        <v>66</v>
      </c>
      <c r="G7" s="837" t="s">
        <v>140</v>
      </c>
      <c r="H7" s="821" t="s">
        <v>79</v>
      </c>
      <c r="I7" s="833" t="s">
        <v>66</v>
      </c>
      <c r="J7" s="834" t="s">
        <v>140</v>
      </c>
      <c r="K7" s="825" t="s">
        <v>79</v>
      </c>
      <c r="L7" s="827" t="s">
        <v>66</v>
      </c>
      <c r="M7" s="829" t="s">
        <v>140</v>
      </c>
      <c r="N7" s="819" t="s">
        <v>167</v>
      </c>
      <c r="O7" s="822" t="s">
        <v>168</v>
      </c>
    </row>
    <row r="8" spans="1:15" ht="19.899999999999999" customHeight="1" x14ac:dyDescent="0.25">
      <c r="A8" s="261"/>
      <c r="B8" s="826" t="s">
        <v>79</v>
      </c>
      <c r="C8" s="828" t="s">
        <v>66</v>
      </c>
      <c r="D8" s="830"/>
      <c r="E8" s="826" t="s">
        <v>79</v>
      </c>
      <c r="F8" s="828" t="s">
        <v>66</v>
      </c>
      <c r="G8" s="830"/>
      <c r="H8" s="832" t="s">
        <v>79</v>
      </c>
      <c r="I8" s="828" t="s">
        <v>66</v>
      </c>
      <c r="J8" s="835"/>
      <c r="K8" s="826" t="s">
        <v>79</v>
      </c>
      <c r="L8" s="828" t="s">
        <v>66</v>
      </c>
      <c r="M8" s="830"/>
      <c r="N8" s="820"/>
      <c r="O8" s="823"/>
    </row>
    <row r="9" spans="1:15" s="262" customFormat="1" ht="19.899999999999999" customHeight="1" x14ac:dyDescent="0.2">
      <c r="B9" s="826"/>
      <c r="C9" s="828"/>
      <c r="D9" s="830"/>
      <c r="E9" s="826"/>
      <c r="F9" s="828"/>
      <c r="G9" s="830"/>
      <c r="H9" s="832"/>
      <c r="I9" s="828"/>
      <c r="J9" s="835"/>
      <c r="K9" s="826"/>
      <c r="L9" s="828"/>
      <c r="M9" s="830"/>
      <c r="N9" s="821"/>
      <c r="O9" s="824"/>
    </row>
    <row r="10" spans="1:15" s="262" customFormat="1" ht="19.899999999999999" customHeight="1" thickBot="1" x14ac:dyDescent="0.25">
      <c r="A10" s="263"/>
      <c r="B10" s="385" t="s">
        <v>117</v>
      </c>
      <c r="C10" s="386" t="s">
        <v>117</v>
      </c>
      <c r="D10" s="387" t="s">
        <v>117</v>
      </c>
      <c r="E10" s="388" t="s">
        <v>117</v>
      </c>
      <c r="F10" s="389" t="s">
        <v>117</v>
      </c>
      <c r="G10" s="390" t="s">
        <v>117</v>
      </c>
      <c r="H10" s="391" t="s">
        <v>117</v>
      </c>
      <c r="I10" s="389" t="s">
        <v>117</v>
      </c>
      <c r="J10" s="392" t="s">
        <v>117</v>
      </c>
      <c r="K10" s="393" t="s">
        <v>117</v>
      </c>
      <c r="L10" s="394" t="s">
        <v>117</v>
      </c>
      <c r="M10" s="395" t="s">
        <v>117</v>
      </c>
      <c r="N10" s="396" t="s">
        <v>117</v>
      </c>
      <c r="O10" s="395" t="s">
        <v>117</v>
      </c>
    </row>
    <row r="11" spans="1:15" ht="19.899999999999999" customHeight="1" thickTop="1" x14ac:dyDescent="0.25">
      <c r="A11" s="400">
        <v>45292</v>
      </c>
      <c r="B11" s="371"/>
      <c r="C11" s="372"/>
      <c r="D11" s="376">
        <f t="shared" ref="D11:D15" si="0">SUM(B11:C11)</f>
        <v>0</v>
      </c>
      <c r="E11" s="371"/>
      <c r="F11" s="372"/>
      <c r="G11" s="373"/>
      <c r="H11" s="371"/>
      <c r="I11" s="372"/>
      <c r="J11" s="373"/>
      <c r="K11" s="371"/>
      <c r="L11" s="372"/>
      <c r="M11" s="397"/>
      <c r="N11" s="372"/>
      <c r="O11" s="380"/>
    </row>
    <row r="12" spans="1:15" ht="19.899999999999999" customHeight="1" x14ac:dyDescent="0.25">
      <c r="A12" s="401">
        <v>45323</v>
      </c>
      <c r="B12" s="374"/>
      <c r="C12" s="375"/>
      <c r="D12" s="376">
        <f t="shared" si="0"/>
        <v>0</v>
      </c>
      <c r="E12" s="374"/>
      <c r="F12" s="375"/>
      <c r="G12" s="376"/>
      <c r="H12" s="374"/>
      <c r="I12" s="375"/>
      <c r="J12" s="376"/>
      <c r="K12" s="374"/>
      <c r="L12" s="375"/>
      <c r="M12" s="398"/>
      <c r="N12" s="375"/>
      <c r="O12" s="381"/>
    </row>
    <row r="13" spans="1:15" ht="19.899999999999999" customHeight="1" x14ac:dyDescent="0.25">
      <c r="A13" s="401">
        <v>45352</v>
      </c>
      <c r="B13" s="374"/>
      <c r="C13" s="375"/>
      <c r="D13" s="376">
        <f t="shared" si="0"/>
        <v>0</v>
      </c>
      <c r="E13" s="374"/>
      <c r="F13" s="375"/>
      <c r="G13" s="376"/>
      <c r="H13" s="374"/>
      <c r="I13" s="375"/>
      <c r="J13" s="376"/>
      <c r="K13" s="374"/>
      <c r="L13" s="375"/>
      <c r="M13" s="398"/>
      <c r="N13" s="375"/>
      <c r="O13" s="381"/>
    </row>
    <row r="14" spans="1:15" ht="19.899999999999999" customHeight="1" x14ac:dyDescent="0.25">
      <c r="A14" s="401">
        <v>45383</v>
      </c>
      <c r="B14" s="374"/>
      <c r="C14" s="375"/>
      <c r="D14" s="376">
        <f t="shared" si="0"/>
        <v>0</v>
      </c>
      <c r="E14" s="374"/>
      <c r="F14" s="375"/>
      <c r="G14" s="376"/>
      <c r="H14" s="374"/>
      <c r="I14" s="375"/>
      <c r="J14" s="376"/>
      <c r="K14" s="374"/>
      <c r="L14" s="375"/>
      <c r="M14" s="398"/>
      <c r="N14" s="375"/>
      <c r="O14" s="381"/>
    </row>
    <row r="15" spans="1:15" ht="19.899999999999999" customHeight="1" x14ac:dyDescent="0.25">
      <c r="A15" s="401">
        <v>45413</v>
      </c>
      <c r="B15" s="374"/>
      <c r="C15" s="375"/>
      <c r="D15" s="376">
        <f t="shared" si="0"/>
        <v>0</v>
      </c>
      <c r="E15" s="374"/>
      <c r="F15" s="375"/>
      <c r="G15" s="376"/>
      <c r="H15" s="374"/>
      <c r="I15" s="375"/>
      <c r="J15" s="376"/>
      <c r="K15" s="374"/>
      <c r="L15" s="375"/>
      <c r="M15" s="398"/>
      <c r="N15" s="375"/>
      <c r="O15" s="381"/>
    </row>
    <row r="16" spans="1:15" ht="19.899999999999999" customHeight="1" x14ac:dyDescent="0.25">
      <c r="A16" s="401">
        <v>45444</v>
      </c>
      <c r="B16" s="374">
        <v>34.75</v>
      </c>
      <c r="C16" s="375">
        <v>71.17</v>
      </c>
      <c r="D16" s="376">
        <f t="shared" ref="D16:D22" si="1">SUM(B16:C16)</f>
        <v>105.92</v>
      </c>
      <c r="E16" s="374"/>
      <c r="F16" s="375"/>
      <c r="G16" s="376"/>
      <c r="H16" s="374"/>
      <c r="I16" s="375"/>
      <c r="J16" s="376"/>
      <c r="K16" s="374"/>
      <c r="L16" s="375"/>
      <c r="M16" s="398"/>
      <c r="N16" s="375"/>
      <c r="O16" s="381"/>
    </row>
    <row r="17" spans="1:1024" ht="19.899999999999999" customHeight="1" x14ac:dyDescent="0.25">
      <c r="A17" s="401">
        <v>45474</v>
      </c>
      <c r="B17" s="374">
        <v>132.94999999999999</v>
      </c>
      <c r="C17" s="375">
        <v>413.83</v>
      </c>
      <c r="D17" s="376">
        <f t="shared" si="1"/>
        <v>546.78</v>
      </c>
      <c r="E17" s="374"/>
      <c r="F17" s="375"/>
      <c r="G17" s="376"/>
      <c r="H17" s="374"/>
      <c r="I17" s="375"/>
      <c r="J17" s="376"/>
      <c r="K17" s="374"/>
      <c r="L17" s="375"/>
      <c r="M17" s="398"/>
      <c r="N17" s="375"/>
      <c r="O17" s="381"/>
    </row>
    <row r="18" spans="1:1024" ht="19.899999999999999" customHeight="1" x14ac:dyDescent="0.25">
      <c r="A18" s="401">
        <v>45505</v>
      </c>
      <c r="B18" s="374">
        <v>46.25</v>
      </c>
      <c r="C18" s="375">
        <v>461.13</v>
      </c>
      <c r="D18" s="376">
        <f t="shared" si="1"/>
        <v>507.38</v>
      </c>
      <c r="E18" s="374"/>
      <c r="F18" s="375"/>
      <c r="G18" s="376"/>
      <c r="H18" s="374"/>
      <c r="I18" s="375"/>
      <c r="J18" s="376"/>
      <c r="K18" s="374"/>
      <c r="L18" s="375"/>
      <c r="M18" s="398"/>
      <c r="N18" s="375"/>
      <c r="O18" s="381"/>
    </row>
    <row r="19" spans="1:1024" ht="19.899999999999999" customHeight="1" x14ac:dyDescent="0.25">
      <c r="A19" s="401">
        <v>45536</v>
      </c>
      <c r="B19" s="374">
        <v>46.59</v>
      </c>
      <c r="C19" s="375">
        <v>320.31</v>
      </c>
      <c r="D19" s="376">
        <f t="shared" si="1"/>
        <v>366.9</v>
      </c>
      <c r="E19" s="374"/>
      <c r="F19" s="375"/>
      <c r="G19" s="376"/>
      <c r="H19" s="374"/>
      <c r="I19" s="375"/>
      <c r="J19" s="376"/>
      <c r="K19" s="374"/>
      <c r="L19" s="375"/>
      <c r="M19" s="398"/>
      <c r="N19" s="375"/>
      <c r="O19" s="381"/>
    </row>
    <row r="20" spans="1:1024" ht="19.899999999999999" customHeight="1" x14ac:dyDescent="0.25">
      <c r="A20" s="401">
        <v>45566</v>
      </c>
      <c r="B20" s="374">
        <v>5.13</v>
      </c>
      <c r="C20" s="375">
        <v>173.86</v>
      </c>
      <c r="D20" s="376">
        <f t="shared" si="1"/>
        <v>178.99</v>
      </c>
      <c r="E20" s="374"/>
      <c r="F20" s="375"/>
      <c r="G20" s="376"/>
      <c r="H20" s="374"/>
      <c r="I20" s="375"/>
      <c r="J20" s="376"/>
      <c r="K20" s="374"/>
      <c r="L20" s="375"/>
      <c r="M20" s="398"/>
      <c r="N20" s="375"/>
      <c r="O20" s="381"/>
    </row>
    <row r="21" spans="1:1024" ht="19.899999999999999" customHeight="1" x14ac:dyDescent="0.25">
      <c r="A21" s="401">
        <v>45597</v>
      </c>
      <c r="B21" s="374">
        <v>3.33</v>
      </c>
      <c r="C21" s="375">
        <v>141.66999999999999</v>
      </c>
      <c r="D21" s="376">
        <f t="shared" si="1"/>
        <v>145</v>
      </c>
      <c r="E21" s="374"/>
      <c r="F21" s="375"/>
      <c r="G21" s="376"/>
      <c r="H21" s="374"/>
      <c r="I21" s="375"/>
      <c r="J21" s="376"/>
      <c r="K21" s="374"/>
      <c r="L21" s="375"/>
      <c r="M21" s="398"/>
      <c r="N21" s="375"/>
      <c r="O21" s="381"/>
    </row>
    <row r="22" spans="1:1024" ht="19.899999999999999" customHeight="1" thickBot="1" x14ac:dyDescent="0.3">
      <c r="A22" s="402">
        <v>45627</v>
      </c>
      <c r="B22" s="377">
        <v>1.54</v>
      </c>
      <c r="C22" s="378">
        <v>90.86</v>
      </c>
      <c r="D22" s="379">
        <f t="shared" si="1"/>
        <v>92.4</v>
      </c>
      <c r="E22" s="377"/>
      <c r="F22" s="378"/>
      <c r="G22" s="379"/>
      <c r="H22" s="377"/>
      <c r="I22" s="378"/>
      <c r="J22" s="379"/>
      <c r="K22" s="377"/>
      <c r="L22" s="378"/>
      <c r="M22" s="399"/>
      <c r="N22" s="378"/>
      <c r="O22" s="382"/>
    </row>
    <row r="23" spans="1:1024" ht="19.899999999999999" customHeight="1" thickTop="1" x14ac:dyDescent="0.25">
      <c r="A23" s="412" t="s">
        <v>11</v>
      </c>
      <c r="B23" s="403">
        <f t="shared" ref="B23:D23" si="2">SUM(B11:B22)</f>
        <v>270.53999999999996</v>
      </c>
      <c r="C23" s="404">
        <f t="shared" si="2"/>
        <v>1672.8300000000002</v>
      </c>
      <c r="D23" s="383">
        <f t="shared" si="2"/>
        <v>1943.3700000000001</v>
      </c>
      <c r="E23" s="403">
        <f t="shared" ref="E23:M23" si="3">SUM(E11:E22)</f>
        <v>0</v>
      </c>
      <c r="F23" s="404">
        <f t="shared" si="3"/>
        <v>0</v>
      </c>
      <c r="G23" s="383">
        <f t="shared" si="3"/>
        <v>0</v>
      </c>
      <c r="H23" s="403">
        <f t="shared" si="3"/>
        <v>0</v>
      </c>
      <c r="I23" s="404">
        <f t="shared" si="3"/>
        <v>0</v>
      </c>
      <c r="J23" s="383">
        <f t="shared" si="3"/>
        <v>0</v>
      </c>
      <c r="K23" s="403">
        <f t="shared" si="3"/>
        <v>0</v>
      </c>
      <c r="L23" s="404">
        <f t="shared" si="3"/>
        <v>0</v>
      </c>
      <c r="M23" s="383">
        <f t="shared" si="3"/>
        <v>0</v>
      </c>
      <c r="N23" s="403">
        <f t="shared" ref="N23:O23" si="4">SUM(N11:N22)</f>
        <v>0</v>
      </c>
      <c r="O23" s="409">
        <f t="shared" si="4"/>
        <v>0</v>
      </c>
    </row>
    <row r="24" spans="1:1024" ht="19.899999999999999" customHeight="1" x14ac:dyDescent="0.25">
      <c r="A24" s="413" t="s">
        <v>12</v>
      </c>
      <c r="B24" s="405">
        <f t="shared" ref="B24:D24" si="5">AVERAGE(B11:B22)</f>
        <v>38.648571428571422</v>
      </c>
      <c r="C24" s="406">
        <f t="shared" si="5"/>
        <v>238.9757142857143</v>
      </c>
      <c r="D24" s="369">
        <f t="shared" si="5"/>
        <v>161.94750000000002</v>
      </c>
      <c r="E24" s="405" t="e">
        <f t="shared" ref="E24:L24" si="6">AVERAGE(E11:E22)</f>
        <v>#DIV/0!</v>
      </c>
      <c r="F24" s="406" t="e">
        <f t="shared" si="6"/>
        <v>#DIV/0!</v>
      </c>
      <c r="G24" s="369" t="e">
        <f t="shared" si="6"/>
        <v>#DIV/0!</v>
      </c>
      <c r="H24" s="405" t="e">
        <f t="shared" si="6"/>
        <v>#DIV/0!</v>
      </c>
      <c r="I24" s="406" t="e">
        <f t="shared" si="6"/>
        <v>#DIV/0!</v>
      </c>
      <c r="J24" s="369" t="e">
        <f t="shared" si="6"/>
        <v>#DIV/0!</v>
      </c>
      <c r="K24" s="405" t="e">
        <f t="shared" si="6"/>
        <v>#DIV/0!</v>
      </c>
      <c r="L24" s="406" t="e">
        <f t="shared" si="6"/>
        <v>#DIV/0!</v>
      </c>
      <c r="M24" s="369" t="e">
        <f t="shared" ref="M24:O24" si="7">AVERAGE(M11:M22)</f>
        <v>#DIV/0!</v>
      </c>
      <c r="N24" s="405" t="e">
        <f t="shared" si="7"/>
        <v>#DIV/0!</v>
      </c>
      <c r="O24" s="410" t="e">
        <f t="shared" si="7"/>
        <v>#DIV/0!</v>
      </c>
    </row>
    <row r="25" spans="1:1024" ht="19.899999999999999" customHeight="1" x14ac:dyDescent="0.25">
      <c r="A25" s="414" t="s">
        <v>13</v>
      </c>
      <c r="B25" s="405">
        <f t="shared" ref="B25:D25" si="8">MAX(B11:B22)</f>
        <v>132.94999999999999</v>
      </c>
      <c r="C25" s="406">
        <f t="shared" si="8"/>
        <v>461.13</v>
      </c>
      <c r="D25" s="369">
        <f t="shared" si="8"/>
        <v>546.78</v>
      </c>
      <c r="E25" s="405">
        <f t="shared" ref="E25:L25" si="9">MAX(E11:E22)</f>
        <v>0</v>
      </c>
      <c r="F25" s="406">
        <f t="shared" si="9"/>
        <v>0</v>
      </c>
      <c r="G25" s="369">
        <f t="shared" si="9"/>
        <v>0</v>
      </c>
      <c r="H25" s="405">
        <f t="shared" si="9"/>
        <v>0</v>
      </c>
      <c r="I25" s="406">
        <f t="shared" si="9"/>
        <v>0</v>
      </c>
      <c r="J25" s="369">
        <f t="shared" si="9"/>
        <v>0</v>
      </c>
      <c r="K25" s="405">
        <f t="shared" si="9"/>
        <v>0</v>
      </c>
      <c r="L25" s="406">
        <f t="shared" si="9"/>
        <v>0</v>
      </c>
      <c r="M25" s="369">
        <f t="shared" ref="M25:O25" si="10">MAX(M11:M22)</f>
        <v>0</v>
      </c>
      <c r="N25" s="405">
        <f t="shared" si="10"/>
        <v>0</v>
      </c>
      <c r="O25" s="410">
        <f t="shared" si="10"/>
        <v>0</v>
      </c>
    </row>
    <row r="26" spans="1:1024" ht="19.899999999999999" customHeight="1" thickBot="1" x14ac:dyDescent="0.3">
      <c r="A26" s="415" t="s">
        <v>14</v>
      </c>
      <c r="B26" s="407">
        <f t="shared" ref="B26:D26" si="11">MIN(B11:B22)</f>
        <v>1.54</v>
      </c>
      <c r="C26" s="408">
        <f t="shared" si="11"/>
        <v>71.17</v>
      </c>
      <c r="D26" s="370">
        <f t="shared" si="11"/>
        <v>0</v>
      </c>
      <c r="E26" s="407">
        <f t="shared" ref="E26:L26" si="12">MIN(E11:E22)</f>
        <v>0</v>
      </c>
      <c r="F26" s="408">
        <f t="shared" si="12"/>
        <v>0</v>
      </c>
      <c r="G26" s="370">
        <f t="shared" si="12"/>
        <v>0</v>
      </c>
      <c r="H26" s="407">
        <f t="shared" si="12"/>
        <v>0</v>
      </c>
      <c r="I26" s="408">
        <f t="shared" si="12"/>
        <v>0</v>
      </c>
      <c r="J26" s="370">
        <f t="shared" si="12"/>
        <v>0</v>
      </c>
      <c r="K26" s="407">
        <f t="shared" si="12"/>
        <v>0</v>
      </c>
      <c r="L26" s="408">
        <f t="shared" si="12"/>
        <v>0</v>
      </c>
      <c r="M26" s="370">
        <f t="shared" ref="M26:O26" si="13">MIN(M11:M22)</f>
        <v>0</v>
      </c>
      <c r="N26" s="407">
        <f t="shared" si="13"/>
        <v>0</v>
      </c>
      <c r="O26" s="411">
        <f t="shared" si="13"/>
        <v>0</v>
      </c>
    </row>
    <row r="27" spans="1:1024" ht="19.899999999999999" customHeight="1" thickTop="1" thickBot="1" x14ac:dyDescent="0.3"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</row>
    <row r="28" spans="1:1024" ht="19.899999999999999" customHeight="1" thickTop="1" thickBot="1" x14ac:dyDescent="0.3">
      <c r="A28" s="261"/>
      <c r="B28" s="417" t="s">
        <v>161</v>
      </c>
      <c r="C28" s="416"/>
    </row>
    <row r="29" spans="1:1024" ht="19.899999999999999" customHeight="1" thickTop="1" thickBot="1" x14ac:dyDescent="0.3">
      <c r="A29" s="261"/>
      <c r="B29" s="816" t="s">
        <v>163</v>
      </c>
      <c r="C29" s="831"/>
      <c r="D29" s="818"/>
      <c r="E29" s="816" t="s">
        <v>164</v>
      </c>
      <c r="F29" s="817"/>
      <c r="G29" s="818"/>
      <c r="H29" s="816" t="s">
        <v>165</v>
      </c>
      <c r="I29" s="817"/>
      <c r="J29" s="818"/>
      <c r="AMF29" s="264"/>
      <c r="AMG29" s="264"/>
      <c r="AMH29" s="264"/>
      <c r="AMI29" s="264"/>
      <c r="AMJ29" s="264"/>
    </row>
    <row r="30" spans="1:1024" ht="19.899999999999999" customHeight="1" thickTop="1" x14ac:dyDescent="0.25">
      <c r="B30" s="825" t="s">
        <v>79</v>
      </c>
      <c r="C30" s="827" t="s">
        <v>66</v>
      </c>
      <c r="D30" s="829" t="s">
        <v>140</v>
      </c>
      <c r="E30" s="825" t="s">
        <v>79</v>
      </c>
      <c r="F30" s="827" t="s">
        <v>66</v>
      </c>
      <c r="G30" s="829" t="s">
        <v>140</v>
      </c>
      <c r="H30" s="825" t="s">
        <v>79</v>
      </c>
      <c r="I30" s="827" t="s">
        <v>66</v>
      </c>
      <c r="J30" s="829" t="s">
        <v>140</v>
      </c>
      <c r="K30" s="839"/>
      <c r="L30" s="839"/>
      <c r="M30" s="838"/>
      <c r="AMF30" s="264"/>
      <c r="AMG30" s="264"/>
      <c r="AMH30" s="264"/>
      <c r="AMI30" s="264"/>
      <c r="AMJ30" s="264"/>
    </row>
    <row r="31" spans="1:1024" ht="19.899999999999999" customHeight="1" x14ac:dyDescent="0.25">
      <c r="A31" s="261"/>
      <c r="B31" s="826" t="s">
        <v>79</v>
      </c>
      <c r="C31" s="828" t="s">
        <v>66</v>
      </c>
      <c r="D31" s="830"/>
      <c r="E31" s="826" t="s">
        <v>79</v>
      </c>
      <c r="F31" s="828" t="s">
        <v>66</v>
      </c>
      <c r="G31" s="830"/>
      <c r="H31" s="826" t="s">
        <v>79</v>
      </c>
      <c r="I31" s="828" t="s">
        <v>66</v>
      </c>
      <c r="J31" s="830"/>
      <c r="K31" s="839"/>
      <c r="L31" s="839"/>
      <c r="M31" s="838"/>
      <c r="AMF31" s="264"/>
      <c r="AMG31" s="264"/>
      <c r="AMH31" s="264"/>
      <c r="AMI31" s="264"/>
      <c r="AMJ31" s="264"/>
    </row>
    <row r="32" spans="1:1024" ht="19.899999999999999" customHeight="1" x14ac:dyDescent="0.25">
      <c r="A32" s="262"/>
      <c r="B32" s="826"/>
      <c r="C32" s="828"/>
      <c r="D32" s="830"/>
      <c r="E32" s="826"/>
      <c r="F32" s="828"/>
      <c r="G32" s="830"/>
      <c r="H32" s="826"/>
      <c r="I32" s="828"/>
      <c r="J32" s="830"/>
      <c r="K32" s="839"/>
      <c r="L32" s="839"/>
      <c r="M32" s="838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2"/>
      <c r="BF32" s="262"/>
      <c r="BG32" s="262"/>
      <c r="BH32" s="262"/>
      <c r="BI32" s="262"/>
      <c r="BJ32" s="262"/>
      <c r="BK32" s="262"/>
      <c r="BL32" s="262"/>
      <c r="BM32" s="262"/>
      <c r="BN32" s="262"/>
      <c r="BO32" s="262"/>
      <c r="BP32" s="262"/>
      <c r="BQ32" s="262"/>
      <c r="BR32" s="262"/>
      <c r="BS32" s="262"/>
      <c r="BT32" s="262"/>
      <c r="BU32" s="262"/>
      <c r="BV32" s="262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  <c r="CM32" s="262"/>
      <c r="CN32" s="262"/>
      <c r="CO32" s="262"/>
      <c r="CP32" s="262"/>
      <c r="CQ32" s="262"/>
      <c r="CR32" s="262"/>
      <c r="CS32" s="262"/>
      <c r="CT32" s="262"/>
      <c r="CU32" s="262"/>
      <c r="CV32" s="262"/>
      <c r="CW32" s="262"/>
      <c r="CX32" s="262"/>
      <c r="CY32" s="262"/>
      <c r="CZ32" s="262"/>
      <c r="DA32" s="262"/>
      <c r="DB32" s="262"/>
      <c r="DC32" s="262"/>
      <c r="DD32" s="262"/>
      <c r="DE32" s="262"/>
      <c r="DF32" s="262"/>
      <c r="DG32" s="262"/>
      <c r="DH32" s="262"/>
      <c r="DI32" s="262"/>
      <c r="DJ32" s="262"/>
      <c r="DK32" s="262"/>
      <c r="DL32" s="262"/>
      <c r="DM32" s="262"/>
      <c r="DN32" s="262"/>
      <c r="DO32" s="262"/>
      <c r="DP32" s="262"/>
      <c r="DQ32" s="262"/>
      <c r="DR32" s="262"/>
      <c r="DS32" s="262"/>
      <c r="DT32" s="262"/>
      <c r="DU32" s="262"/>
      <c r="DV32" s="262"/>
      <c r="DW32" s="262"/>
      <c r="DX32" s="262"/>
      <c r="DY32" s="262"/>
      <c r="DZ32" s="262"/>
      <c r="EA32" s="262"/>
      <c r="EB32" s="262"/>
      <c r="EC32" s="262"/>
      <c r="ED32" s="262"/>
      <c r="EE32" s="262"/>
      <c r="EF32" s="262"/>
      <c r="EG32" s="262"/>
      <c r="EH32" s="262"/>
      <c r="EI32" s="262"/>
      <c r="EJ32" s="262"/>
      <c r="EK32" s="262"/>
      <c r="EL32" s="262"/>
      <c r="EM32" s="262"/>
      <c r="EN32" s="262"/>
      <c r="EO32" s="262"/>
      <c r="EP32" s="262"/>
      <c r="EQ32" s="262"/>
      <c r="ER32" s="262"/>
      <c r="ES32" s="262"/>
      <c r="ET32" s="262"/>
      <c r="EU32" s="262"/>
      <c r="EV32" s="262"/>
      <c r="EW32" s="262"/>
      <c r="EX32" s="262"/>
      <c r="EY32" s="262"/>
      <c r="EZ32" s="262"/>
      <c r="FA32" s="262"/>
      <c r="FB32" s="262"/>
      <c r="FC32" s="262"/>
      <c r="FD32" s="262"/>
      <c r="FE32" s="262"/>
      <c r="FF32" s="262"/>
      <c r="FG32" s="262"/>
      <c r="FH32" s="262"/>
      <c r="FI32" s="262"/>
      <c r="FJ32" s="262"/>
      <c r="FK32" s="262"/>
      <c r="FL32" s="262"/>
      <c r="FM32" s="262"/>
      <c r="FN32" s="262"/>
      <c r="FO32" s="262"/>
      <c r="FP32" s="262"/>
      <c r="FQ32" s="262"/>
      <c r="FR32" s="262"/>
      <c r="FS32" s="262"/>
      <c r="FT32" s="262"/>
      <c r="FU32" s="262"/>
      <c r="FV32" s="262"/>
      <c r="FW32" s="262"/>
      <c r="FX32" s="262"/>
      <c r="FY32" s="262"/>
      <c r="FZ32" s="262"/>
      <c r="GA32" s="262"/>
      <c r="GB32" s="262"/>
      <c r="GC32" s="262"/>
      <c r="GD32" s="262"/>
      <c r="GE32" s="262"/>
      <c r="GF32" s="262"/>
      <c r="GG32" s="262"/>
      <c r="GH32" s="262"/>
      <c r="GI32" s="262"/>
      <c r="GJ32" s="262"/>
      <c r="GK32" s="262"/>
      <c r="GL32" s="262"/>
      <c r="GM32" s="262"/>
      <c r="GN32" s="262"/>
      <c r="GO32" s="262"/>
      <c r="GP32" s="262"/>
      <c r="GQ32" s="262"/>
      <c r="GR32" s="262"/>
      <c r="GS32" s="262"/>
      <c r="GT32" s="262"/>
      <c r="GU32" s="262"/>
      <c r="GV32" s="262"/>
      <c r="GW32" s="262"/>
      <c r="GX32" s="262"/>
      <c r="GY32" s="262"/>
      <c r="GZ32" s="262"/>
      <c r="HA32" s="262"/>
      <c r="HB32" s="262"/>
      <c r="HC32" s="262"/>
      <c r="HD32" s="262"/>
      <c r="HE32" s="262"/>
      <c r="HF32" s="262"/>
      <c r="HG32" s="262"/>
      <c r="HH32" s="262"/>
      <c r="HI32" s="262"/>
      <c r="HJ32" s="262"/>
      <c r="HK32" s="262"/>
      <c r="HL32" s="262"/>
      <c r="HM32" s="262"/>
      <c r="HN32" s="262"/>
      <c r="HO32" s="262"/>
      <c r="HP32" s="262"/>
      <c r="HQ32" s="262"/>
      <c r="HR32" s="262"/>
      <c r="HS32" s="262"/>
      <c r="HT32" s="262"/>
      <c r="HU32" s="262"/>
      <c r="HV32" s="262"/>
      <c r="HW32" s="262"/>
      <c r="HX32" s="262"/>
      <c r="HY32" s="262"/>
      <c r="HZ32" s="262"/>
      <c r="IA32" s="262"/>
      <c r="IB32" s="262"/>
      <c r="IC32" s="262"/>
      <c r="ID32" s="262"/>
      <c r="IE32" s="262"/>
      <c r="IF32" s="262"/>
      <c r="IG32" s="262"/>
      <c r="IH32" s="262"/>
      <c r="II32" s="262"/>
      <c r="IJ32" s="262"/>
      <c r="IK32" s="262"/>
      <c r="IL32" s="262"/>
      <c r="IM32" s="262"/>
      <c r="IN32" s="262"/>
      <c r="IO32" s="262"/>
      <c r="IP32" s="262"/>
      <c r="IQ32" s="262"/>
      <c r="IR32" s="262"/>
      <c r="IS32" s="262"/>
      <c r="IT32" s="262"/>
      <c r="IU32" s="262"/>
      <c r="IV32" s="262"/>
      <c r="IW32" s="262"/>
      <c r="IX32" s="262"/>
      <c r="IY32" s="262"/>
      <c r="IZ32" s="262"/>
      <c r="JA32" s="262"/>
      <c r="JB32" s="262"/>
      <c r="JC32" s="262"/>
      <c r="JD32" s="262"/>
      <c r="JE32" s="262"/>
      <c r="JF32" s="262"/>
      <c r="JG32" s="262"/>
      <c r="JH32" s="262"/>
      <c r="JI32" s="262"/>
      <c r="JJ32" s="262"/>
      <c r="JK32" s="262"/>
      <c r="JL32" s="262"/>
      <c r="JM32" s="262"/>
      <c r="JN32" s="262"/>
      <c r="JO32" s="262"/>
      <c r="JP32" s="262"/>
      <c r="JQ32" s="262"/>
      <c r="JR32" s="262"/>
      <c r="JS32" s="262"/>
      <c r="JT32" s="262"/>
      <c r="JU32" s="262"/>
      <c r="JV32" s="262"/>
      <c r="JW32" s="262"/>
      <c r="JX32" s="262"/>
      <c r="JY32" s="262"/>
      <c r="JZ32" s="262"/>
      <c r="KA32" s="262"/>
      <c r="KB32" s="262"/>
      <c r="KC32" s="262"/>
      <c r="KD32" s="262"/>
      <c r="KE32" s="262"/>
      <c r="KF32" s="262"/>
      <c r="KG32" s="262"/>
      <c r="KH32" s="262"/>
      <c r="KI32" s="262"/>
      <c r="KJ32" s="262"/>
      <c r="KK32" s="262"/>
      <c r="KL32" s="262"/>
      <c r="KM32" s="262"/>
      <c r="KN32" s="262"/>
      <c r="KO32" s="262"/>
      <c r="KP32" s="262"/>
      <c r="KQ32" s="262"/>
      <c r="KR32" s="262"/>
      <c r="KS32" s="262"/>
      <c r="KT32" s="262"/>
      <c r="KU32" s="262"/>
      <c r="KV32" s="262"/>
      <c r="KW32" s="262"/>
      <c r="KX32" s="262"/>
      <c r="KY32" s="262"/>
      <c r="KZ32" s="262"/>
      <c r="LA32" s="262"/>
      <c r="LB32" s="262"/>
      <c r="LC32" s="262"/>
      <c r="LD32" s="262"/>
      <c r="LE32" s="262"/>
      <c r="LF32" s="262"/>
      <c r="LG32" s="262"/>
      <c r="LH32" s="262"/>
      <c r="LI32" s="262"/>
      <c r="LJ32" s="262"/>
      <c r="LK32" s="262"/>
      <c r="LL32" s="262"/>
      <c r="LM32" s="262"/>
      <c r="LN32" s="262"/>
      <c r="LO32" s="262"/>
      <c r="LP32" s="262"/>
      <c r="LQ32" s="262"/>
      <c r="LR32" s="262"/>
      <c r="LS32" s="262"/>
      <c r="LT32" s="262"/>
      <c r="LU32" s="262"/>
      <c r="LV32" s="262"/>
      <c r="LW32" s="262"/>
      <c r="LX32" s="262"/>
      <c r="LY32" s="262"/>
      <c r="LZ32" s="262"/>
      <c r="MA32" s="262"/>
      <c r="MB32" s="262"/>
      <c r="MC32" s="262"/>
      <c r="MD32" s="262"/>
      <c r="ME32" s="262"/>
      <c r="MF32" s="262"/>
      <c r="MG32" s="262"/>
      <c r="MH32" s="262"/>
      <c r="MI32" s="262"/>
      <c r="MJ32" s="262"/>
      <c r="MK32" s="262"/>
      <c r="ML32" s="262"/>
      <c r="MM32" s="262"/>
      <c r="MN32" s="262"/>
      <c r="MO32" s="262"/>
      <c r="MP32" s="262"/>
      <c r="MQ32" s="262"/>
      <c r="MR32" s="262"/>
      <c r="MS32" s="262"/>
      <c r="MT32" s="262"/>
      <c r="MU32" s="262"/>
      <c r="MV32" s="262"/>
      <c r="MW32" s="262"/>
      <c r="MX32" s="262"/>
      <c r="MY32" s="262"/>
      <c r="MZ32" s="262"/>
      <c r="NA32" s="262"/>
      <c r="NB32" s="262"/>
      <c r="NC32" s="262"/>
      <c r="ND32" s="262"/>
      <c r="NE32" s="262"/>
      <c r="NF32" s="262"/>
      <c r="NG32" s="262"/>
      <c r="NH32" s="262"/>
      <c r="NI32" s="262"/>
      <c r="NJ32" s="262"/>
      <c r="NK32" s="262"/>
      <c r="NL32" s="262"/>
      <c r="NM32" s="262"/>
      <c r="NN32" s="262"/>
      <c r="NO32" s="262"/>
      <c r="NP32" s="262"/>
      <c r="NQ32" s="262"/>
      <c r="NR32" s="262"/>
      <c r="NS32" s="262"/>
      <c r="NT32" s="262"/>
      <c r="NU32" s="262"/>
      <c r="NV32" s="262"/>
      <c r="NW32" s="262"/>
      <c r="NX32" s="262"/>
      <c r="NY32" s="262"/>
      <c r="NZ32" s="262"/>
      <c r="OA32" s="262"/>
      <c r="OB32" s="262"/>
      <c r="OC32" s="262"/>
      <c r="OD32" s="262"/>
      <c r="OE32" s="262"/>
      <c r="OF32" s="262"/>
      <c r="OG32" s="262"/>
      <c r="OH32" s="262"/>
      <c r="OI32" s="262"/>
      <c r="OJ32" s="262"/>
      <c r="OK32" s="262"/>
      <c r="OL32" s="262"/>
      <c r="OM32" s="262"/>
      <c r="ON32" s="262"/>
      <c r="OO32" s="262"/>
      <c r="OP32" s="262"/>
      <c r="OQ32" s="262"/>
      <c r="OR32" s="262"/>
      <c r="OS32" s="262"/>
      <c r="OT32" s="262"/>
      <c r="OU32" s="262"/>
      <c r="OV32" s="262"/>
      <c r="OW32" s="262"/>
      <c r="OX32" s="262"/>
      <c r="OY32" s="262"/>
      <c r="OZ32" s="262"/>
      <c r="PA32" s="262"/>
      <c r="PB32" s="262"/>
      <c r="PC32" s="262"/>
      <c r="PD32" s="262"/>
      <c r="PE32" s="262"/>
      <c r="PF32" s="262"/>
      <c r="PG32" s="262"/>
      <c r="PH32" s="262"/>
      <c r="PI32" s="262"/>
      <c r="PJ32" s="262"/>
      <c r="PK32" s="262"/>
      <c r="PL32" s="262"/>
      <c r="PM32" s="262"/>
      <c r="PN32" s="262"/>
      <c r="PO32" s="262"/>
      <c r="PP32" s="262"/>
      <c r="PQ32" s="262"/>
      <c r="PR32" s="262"/>
      <c r="PS32" s="262"/>
      <c r="PT32" s="262"/>
      <c r="PU32" s="262"/>
      <c r="PV32" s="262"/>
      <c r="PW32" s="262"/>
      <c r="PX32" s="262"/>
      <c r="PY32" s="262"/>
      <c r="PZ32" s="262"/>
      <c r="QA32" s="262"/>
      <c r="QB32" s="262"/>
      <c r="QC32" s="262"/>
      <c r="QD32" s="262"/>
      <c r="QE32" s="262"/>
      <c r="QF32" s="262"/>
      <c r="QG32" s="262"/>
      <c r="QH32" s="262"/>
      <c r="QI32" s="262"/>
      <c r="QJ32" s="262"/>
      <c r="QK32" s="262"/>
      <c r="QL32" s="262"/>
      <c r="QM32" s="262"/>
      <c r="QN32" s="262"/>
      <c r="QO32" s="262"/>
      <c r="QP32" s="262"/>
      <c r="QQ32" s="262"/>
      <c r="QR32" s="262"/>
      <c r="QS32" s="262"/>
      <c r="QT32" s="262"/>
      <c r="QU32" s="262"/>
      <c r="QV32" s="262"/>
      <c r="QW32" s="262"/>
      <c r="QX32" s="262"/>
      <c r="QY32" s="262"/>
      <c r="QZ32" s="262"/>
      <c r="RA32" s="262"/>
      <c r="RB32" s="262"/>
      <c r="RC32" s="262"/>
      <c r="RD32" s="262"/>
      <c r="RE32" s="262"/>
      <c r="RF32" s="262"/>
      <c r="RG32" s="262"/>
      <c r="RH32" s="262"/>
      <c r="RI32" s="262"/>
      <c r="RJ32" s="262"/>
      <c r="RK32" s="262"/>
      <c r="RL32" s="262"/>
      <c r="RM32" s="262"/>
      <c r="RN32" s="262"/>
      <c r="RO32" s="262"/>
      <c r="RP32" s="262"/>
      <c r="RQ32" s="262"/>
      <c r="RR32" s="262"/>
      <c r="RS32" s="262"/>
      <c r="RT32" s="262"/>
      <c r="RU32" s="262"/>
      <c r="RV32" s="262"/>
      <c r="RW32" s="262"/>
      <c r="RX32" s="262"/>
      <c r="RY32" s="262"/>
      <c r="RZ32" s="262"/>
      <c r="SA32" s="262"/>
      <c r="SB32" s="262"/>
      <c r="SC32" s="262"/>
      <c r="SD32" s="262"/>
      <c r="SE32" s="262"/>
      <c r="SF32" s="262"/>
      <c r="SG32" s="262"/>
      <c r="SH32" s="262"/>
      <c r="SI32" s="262"/>
      <c r="SJ32" s="262"/>
      <c r="SK32" s="262"/>
      <c r="SL32" s="262"/>
      <c r="SM32" s="262"/>
      <c r="SN32" s="262"/>
      <c r="SO32" s="262"/>
      <c r="SP32" s="262"/>
      <c r="SQ32" s="262"/>
      <c r="SR32" s="262"/>
      <c r="SS32" s="262"/>
      <c r="ST32" s="262"/>
      <c r="SU32" s="262"/>
      <c r="SV32" s="262"/>
      <c r="SW32" s="262"/>
      <c r="SX32" s="262"/>
      <c r="SY32" s="262"/>
      <c r="SZ32" s="262"/>
      <c r="TA32" s="262"/>
      <c r="TB32" s="262"/>
      <c r="TC32" s="262"/>
      <c r="TD32" s="262"/>
      <c r="TE32" s="262"/>
      <c r="TF32" s="262"/>
      <c r="TG32" s="262"/>
      <c r="TH32" s="262"/>
      <c r="TI32" s="262"/>
      <c r="TJ32" s="262"/>
      <c r="TK32" s="262"/>
      <c r="TL32" s="262"/>
      <c r="TM32" s="262"/>
      <c r="TN32" s="262"/>
      <c r="TO32" s="262"/>
      <c r="TP32" s="262"/>
      <c r="TQ32" s="262"/>
      <c r="TR32" s="262"/>
      <c r="TS32" s="262"/>
      <c r="TT32" s="262"/>
      <c r="TU32" s="262"/>
      <c r="TV32" s="262"/>
      <c r="TW32" s="262"/>
      <c r="TX32" s="262"/>
      <c r="TY32" s="262"/>
      <c r="TZ32" s="262"/>
      <c r="UA32" s="262"/>
      <c r="UB32" s="262"/>
      <c r="UC32" s="262"/>
      <c r="UD32" s="262"/>
      <c r="UE32" s="262"/>
      <c r="UF32" s="262"/>
      <c r="UG32" s="262"/>
      <c r="UH32" s="262"/>
      <c r="UI32" s="262"/>
      <c r="UJ32" s="262"/>
      <c r="UK32" s="262"/>
      <c r="UL32" s="262"/>
      <c r="UM32" s="262"/>
      <c r="UN32" s="262"/>
      <c r="UO32" s="262"/>
      <c r="UP32" s="262"/>
      <c r="UQ32" s="262"/>
      <c r="UR32" s="262"/>
      <c r="US32" s="262"/>
      <c r="UT32" s="262"/>
      <c r="UU32" s="262"/>
      <c r="UV32" s="262"/>
      <c r="UW32" s="262"/>
      <c r="UX32" s="262"/>
      <c r="UY32" s="262"/>
      <c r="UZ32" s="262"/>
      <c r="VA32" s="262"/>
      <c r="VB32" s="262"/>
      <c r="VC32" s="262"/>
      <c r="VD32" s="262"/>
      <c r="VE32" s="262"/>
      <c r="VF32" s="262"/>
      <c r="VG32" s="262"/>
      <c r="VH32" s="262"/>
      <c r="VI32" s="262"/>
      <c r="VJ32" s="262"/>
      <c r="VK32" s="262"/>
      <c r="VL32" s="262"/>
      <c r="VM32" s="262"/>
      <c r="VN32" s="262"/>
      <c r="VO32" s="262"/>
      <c r="VP32" s="262"/>
      <c r="VQ32" s="262"/>
      <c r="VR32" s="262"/>
      <c r="VS32" s="262"/>
      <c r="VT32" s="262"/>
      <c r="VU32" s="262"/>
      <c r="VV32" s="262"/>
      <c r="VW32" s="262"/>
      <c r="VX32" s="262"/>
      <c r="VY32" s="262"/>
      <c r="VZ32" s="262"/>
      <c r="WA32" s="262"/>
      <c r="WB32" s="262"/>
      <c r="WC32" s="262"/>
      <c r="WD32" s="262"/>
      <c r="WE32" s="262"/>
      <c r="WF32" s="262"/>
      <c r="WG32" s="262"/>
      <c r="WH32" s="262"/>
      <c r="WI32" s="262"/>
      <c r="WJ32" s="262"/>
      <c r="WK32" s="262"/>
      <c r="WL32" s="262"/>
      <c r="WM32" s="262"/>
      <c r="WN32" s="262"/>
      <c r="WO32" s="262"/>
      <c r="WP32" s="262"/>
      <c r="WQ32" s="262"/>
      <c r="WR32" s="262"/>
      <c r="WS32" s="262"/>
      <c r="WT32" s="262"/>
      <c r="WU32" s="262"/>
      <c r="WV32" s="262"/>
      <c r="WW32" s="262"/>
      <c r="WX32" s="262"/>
      <c r="WY32" s="262"/>
      <c r="WZ32" s="262"/>
      <c r="XA32" s="262"/>
      <c r="XB32" s="262"/>
      <c r="XC32" s="262"/>
      <c r="XD32" s="262"/>
      <c r="XE32" s="262"/>
      <c r="XF32" s="262"/>
      <c r="XG32" s="262"/>
      <c r="XH32" s="262"/>
      <c r="XI32" s="262"/>
      <c r="XJ32" s="262"/>
      <c r="XK32" s="262"/>
      <c r="XL32" s="262"/>
      <c r="XM32" s="262"/>
      <c r="XN32" s="262"/>
      <c r="XO32" s="262"/>
      <c r="XP32" s="262"/>
      <c r="XQ32" s="262"/>
      <c r="XR32" s="262"/>
      <c r="XS32" s="262"/>
      <c r="XT32" s="262"/>
      <c r="XU32" s="262"/>
      <c r="XV32" s="262"/>
      <c r="XW32" s="262"/>
      <c r="XX32" s="262"/>
      <c r="XY32" s="262"/>
      <c r="XZ32" s="262"/>
      <c r="YA32" s="262"/>
      <c r="YB32" s="262"/>
      <c r="YC32" s="262"/>
      <c r="YD32" s="262"/>
      <c r="YE32" s="262"/>
      <c r="YF32" s="262"/>
      <c r="YG32" s="262"/>
      <c r="YH32" s="262"/>
      <c r="YI32" s="262"/>
      <c r="YJ32" s="262"/>
      <c r="YK32" s="262"/>
      <c r="YL32" s="262"/>
      <c r="YM32" s="262"/>
      <c r="YN32" s="262"/>
      <c r="YO32" s="262"/>
      <c r="YP32" s="262"/>
      <c r="YQ32" s="262"/>
      <c r="YR32" s="262"/>
      <c r="YS32" s="262"/>
      <c r="YT32" s="262"/>
      <c r="YU32" s="262"/>
      <c r="YV32" s="262"/>
      <c r="YW32" s="262"/>
      <c r="YX32" s="262"/>
      <c r="YY32" s="262"/>
      <c r="YZ32" s="262"/>
      <c r="ZA32" s="262"/>
      <c r="ZB32" s="262"/>
      <c r="ZC32" s="262"/>
      <c r="ZD32" s="262"/>
      <c r="ZE32" s="262"/>
      <c r="ZF32" s="262"/>
      <c r="ZG32" s="262"/>
      <c r="ZH32" s="262"/>
      <c r="ZI32" s="262"/>
      <c r="ZJ32" s="262"/>
      <c r="ZK32" s="262"/>
      <c r="ZL32" s="262"/>
      <c r="ZM32" s="262"/>
      <c r="ZN32" s="262"/>
      <c r="ZO32" s="262"/>
      <c r="ZP32" s="262"/>
      <c r="ZQ32" s="262"/>
      <c r="ZR32" s="262"/>
      <c r="ZS32" s="262"/>
      <c r="ZT32" s="262"/>
      <c r="ZU32" s="262"/>
      <c r="ZV32" s="262"/>
      <c r="ZW32" s="262"/>
      <c r="ZX32" s="262"/>
      <c r="ZY32" s="262"/>
      <c r="ZZ32" s="262"/>
      <c r="AAA32" s="262"/>
      <c r="AAB32" s="262"/>
      <c r="AAC32" s="262"/>
      <c r="AAD32" s="262"/>
      <c r="AAE32" s="262"/>
      <c r="AAF32" s="262"/>
      <c r="AAG32" s="262"/>
      <c r="AAH32" s="262"/>
      <c r="AAI32" s="262"/>
      <c r="AAJ32" s="262"/>
      <c r="AAK32" s="262"/>
      <c r="AAL32" s="262"/>
      <c r="AAM32" s="262"/>
      <c r="AAN32" s="262"/>
      <c r="AAO32" s="262"/>
      <c r="AAP32" s="262"/>
      <c r="AAQ32" s="262"/>
      <c r="AAR32" s="262"/>
      <c r="AAS32" s="262"/>
      <c r="AAT32" s="262"/>
      <c r="AAU32" s="262"/>
      <c r="AAV32" s="262"/>
      <c r="AAW32" s="262"/>
      <c r="AAX32" s="262"/>
      <c r="AAY32" s="262"/>
      <c r="AAZ32" s="262"/>
      <c r="ABA32" s="262"/>
      <c r="ABB32" s="262"/>
      <c r="ABC32" s="262"/>
      <c r="ABD32" s="262"/>
      <c r="ABE32" s="262"/>
      <c r="ABF32" s="262"/>
      <c r="ABG32" s="262"/>
      <c r="ABH32" s="262"/>
      <c r="ABI32" s="262"/>
      <c r="ABJ32" s="262"/>
      <c r="ABK32" s="262"/>
      <c r="ABL32" s="262"/>
      <c r="ABM32" s="262"/>
      <c r="ABN32" s="262"/>
      <c r="ABO32" s="262"/>
      <c r="ABP32" s="262"/>
      <c r="ABQ32" s="262"/>
      <c r="ABR32" s="262"/>
      <c r="ABS32" s="262"/>
      <c r="ABT32" s="262"/>
      <c r="ABU32" s="262"/>
      <c r="ABV32" s="262"/>
      <c r="ABW32" s="262"/>
      <c r="ABX32" s="262"/>
      <c r="ABY32" s="262"/>
      <c r="ABZ32" s="262"/>
      <c r="ACA32" s="262"/>
      <c r="ACB32" s="262"/>
      <c r="ACC32" s="262"/>
      <c r="ACD32" s="262"/>
      <c r="ACE32" s="262"/>
      <c r="ACF32" s="262"/>
      <c r="ACG32" s="262"/>
      <c r="ACH32" s="262"/>
      <c r="ACI32" s="262"/>
      <c r="ACJ32" s="262"/>
      <c r="ACK32" s="262"/>
      <c r="ACL32" s="262"/>
      <c r="ACM32" s="262"/>
      <c r="ACN32" s="262"/>
      <c r="ACO32" s="262"/>
      <c r="ACP32" s="262"/>
      <c r="ACQ32" s="262"/>
      <c r="ACR32" s="262"/>
      <c r="ACS32" s="262"/>
      <c r="ACT32" s="262"/>
      <c r="ACU32" s="262"/>
      <c r="ACV32" s="262"/>
      <c r="ACW32" s="262"/>
      <c r="ACX32" s="262"/>
      <c r="ACY32" s="262"/>
      <c r="ACZ32" s="262"/>
      <c r="ADA32" s="262"/>
      <c r="ADB32" s="262"/>
      <c r="ADC32" s="262"/>
      <c r="ADD32" s="262"/>
      <c r="ADE32" s="262"/>
      <c r="ADF32" s="262"/>
      <c r="ADG32" s="262"/>
      <c r="ADH32" s="262"/>
      <c r="ADI32" s="262"/>
      <c r="ADJ32" s="262"/>
      <c r="ADK32" s="262"/>
      <c r="ADL32" s="262"/>
      <c r="ADM32" s="262"/>
      <c r="ADN32" s="262"/>
      <c r="ADO32" s="262"/>
      <c r="ADP32" s="262"/>
      <c r="ADQ32" s="262"/>
      <c r="ADR32" s="262"/>
      <c r="ADS32" s="262"/>
      <c r="ADT32" s="262"/>
      <c r="ADU32" s="262"/>
      <c r="ADV32" s="262"/>
      <c r="ADW32" s="262"/>
      <c r="ADX32" s="262"/>
      <c r="ADY32" s="262"/>
      <c r="ADZ32" s="262"/>
      <c r="AEA32" s="262"/>
      <c r="AEB32" s="262"/>
      <c r="AEC32" s="262"/>
      <c r="AED32" s="262"/>
      <c r="AEE32" s="262"/>
      <c r="AEF32" s="262"/>
      <c r="AEG32" s="262"/>
      <c r="AEH32" s="262"/>
      <c r="AEI32" s="262"/>
      <c r="AEJ32" s="262"/>
      <c r="AEK32" s="262"/>
      <c r="AEL32" s="262"/>
      <c r="AEM32" s="262"/>
      <c r="AEN32" s="262"/>
      <c r="AEO32" s="262"/>
      <c r="AEP32" s="262"/>
      <c r="AEQ32" s="262"/>
      <c r="AER32" s="262"/>
      <c r="AES32" s="262"/>
      <c r="AET32" s="262"/>
      <c r="AEU32" s="262"/>
      <c r="AEV32" s="262"/>
      <c r="AEW32" s="262"/>
      <c r="AEX32" s="262"/>
      <c r="AEY32" s="262"/>
      <c r="AEZ32" s="262"/>
      <c r="AFA32" s="262"/>
      <c r="AFB32" s="262"/>
      <c r="AFC32" s="262"/>
      <c r="AFD32" s="262"/>
      <c r="AFE32" s="262"/>
      <c r="AFF32" s="262"/>
      <c r="AFG32" s="262"/>
      <c r="AFH32" s="262"/>
      <c r="AFI32" s="262"/>
      <c r="AFJ32" s="262"/>
      <c r="AFK32" s="262"/>
      <c r="AFL32" s="262"/>
      <c r="AFM32" s="262"/>
      <c r="AFN32" s="262"/>
      <c r="AFO32" s="262"/>
      <c r="AFP32" s="262"/>
      <c r="AFQ32" s="262"/>
      <c r="AFR32" s="262"/>
      <c r="AFS32" s="262"/>
      <c r="AFT32" s="262"/>
      <c r="AFU32" s="262"/>
      <c r="AFV32" s="262"/>
      <c r="AFW32" s="262"/>
      <c r="AFX32" s="262"/>
      <c r="AFY32" s="262"/>
      <c r="AFZ32" s="262"/>
      <c r="AGA32" s="262"/>
      <c r="AGB32" s="262"/>
      <c r="AGC32" s="262"/>
      <c r="AGD32" s="262"/>
      <c r="AGE32" s="262"/>
      <c r="AGF32" s="262"/>
      <c r="AGG32" s="262"/>
      <c r="AGH32" s="262"/>
      <c r="AGI32" s="262"/>
      <c r="AGJ32" s="262"/>
      <c r="AGK32" s="262"/>
      <c r="AGL32" s="262"/>
      <c r="AGM32" s="262"/>
      <c r="AGN32" s="262"/>
      <c r="AGO32" s="262"/>
      <c r="AGP32" s="262"/>
      <c r="AGQ32" s="262"/>
      <c r="AGR32" s="262"/>
      <c r="AGS32" s="262"/>
      <c r="AGT32" s="262"/>
      <c r="AGU32" s="262"/>
      <c r="AGV32" s="262"/>
      <c r="AGW32" s="262"/>
      <c r="AGX32" s="262"/>
      <c r="AGY32" s="262"/>
      <c r="AGZ32" s="262"/>
      <c r="AHA32" s="262"/>
      <c r="AHB32" s="262"/>
      <c r="AHC32" s="262"/>
      <c r="AHD32" s="262"/>
      <c r="AHE32" s="262"/>
      <c r="AHF32" s="262"/>
      <c r="AHG32" s="262"/>
      <c r="AHH32" s="262"/>
      <c r="AHI32" s="262"/>
      <c r="AHJ32" s="262"/>
      <c r="AHK32" s="262"/>
      <c r="AHL32" s="262"/>
      <c r="AHM32" s="262"/>
      <c r="AHN32" s="262"/>
      <c r="AHO32" s="262"/>
      <c r="AHP32" s="262"/>
      <c r="AHQ32" s="262"/>
      <c r="AHR32" s="262"/>
      <c r="AHS32" s="262"/>
      <c r="AHT32" s="262"/>
      <c r="AHU32" s="262"/>
      <c r="AHV32" s="262"/>
      <c r="AHW32" s="262"/>
      <c r="AHX32" s="262"/>
      <c r="AHY32" s="262"/>
      <c r="AHZ32" s="262"/>
      <c r="AIA32" s="262"/>
      <c r="AIB32" s="262"/>
      <c r="AIC32" s="262"/>
      <c r="AID32" s="262"/>
      <c r="AIE32" s="262"/>
      <c r="AIF32" s="262"/>
      <c r="AIG32" s="262"/>
      <c r="AIH32" s="262"/>
      <c r="AII32" s="262"/>
      <c r="AIJ32" s="262"/>
      <c r="AIK32" s="262"/>
      <c r="AIL32" s="262"/>
      <c r="AIM32" s="262"/>
      <c r="AIN32" s="262"/>
      <c r="AIO32" s="262"/>
      <c r="AIP32" s="262"/>
      <c r="AIQ32" s="262"/>
      <c r="AIR32" s="262"/>
      <c r="AIS32" s="262"/>
      <c r="AIT32" s="262"/>
      <c r="AIU32" s="262"/>
      <c r="AIV32" s="262"/>
      <c r="AIW32" s="262"/>
      <c r="AIX32" s="262"/>
      <c r="AIY32" s="262"/>
      <c r="AIZ32" s="262"/>
      <c r="AJA32" s="262"/>
      <c r="AJB32" s="262"/>
      <c r="AJC32" s="262"/>
      <c r="AJD32" s="262"/>
      <c r="AJE32" s="262"/>
      <c r="AJF32" s="262"/>
      <c r="AJG32" s="262"/>
      <c r="AJH32" s="262"/>
      <c r="AJI32" s="262"/>
      <c r="AJJ32" s="262"/>
      <c r="AJK32" s="262"/>
      <c r="AJL32" s="262"/>
      <c r="AJM32" s="262"/>
      <c r="AJN32" s="262"/>
      <c r="AJO32" s="262"/>
      <c r="AJP32" s="262"/>
      <c r="AJQ32" s="262"/>
      <c r="AJR32" s="262"/>
      <c r="AJS32" s="262"/>
      <c r="AJT32" s="262"/>
      <c r="AJU32" s="262"/>
      <c r="AJV32" s="262"/>
      <c r="AJW32" s="262"/>
      <c r="AJX32" s="262"/>
      <c r="AJY32" s="262"/>
      <c r="AJZ32" s="262"/>
      <c r="AKA32" s="262"/>
      <c r="AKB32" s="262"/>
      <c r="AKC32" s="262"/>
      <c r="AKD32" s="262"/>
      <c r="AKE32" s="262"/>
      <c r="AKF32" s="262"/>
      <c r="AKG32" s="262"/>
      <c r="AKH32" s="262"/>
      <c r="AKI32" s="262"/>
      <c r="AKJ32" s="262"/>
      <c r="AKK32" s="262"/>
      <c r="AKL32" s="262"/>
      <c r="AKM32" s="262"/>
      <c r="AKN32" s="262"/>
      <c r="AKO32" s="262"/>
      <c r="AKP32" s="262"/>
      <c r="AKQ32" s="262"/>
      <c r="AKR32" s="262"/>
      <c r="AKS32" s="262"/>
      <c r="AKT32" s="262"/>
      <c r="AKU32" s="262"/>
      <c r="AKV32" s="262"/>
      <c r="AKW32" s="262"/>
      <c r="AKX32" s="262"/>
      <c r="AKY32" s="262"/>
      <c r="AKZ32" s="262"/>
      <c r="ALA32" s="262"/>
      <c r="ALB32" s="262"/>
      <c r="ALC32" s="262"/>
      <c r="ALD32" s="262"/>
      <c r="ALE32" s="262"/>
      <c r="ALF32" s="262"/>
      <c r="ALG32" s="262"/>
      <c r="ALH32" s="262"/>
      <c r="ALI32" s="262"/>
      <c r="ALJ32" s="262"/>
      <c r="ALK32" s="262"/>
      <c r="ALL32" s="262"/>
      <c r="ALM32" s="262"/>
      <c r="ALN32" s="262"/>
      <c r="ALO32" s="262"/>
      <c r="ALP32" s="262"/>
      <c r="ALQ32" s="262"/>
      <c r="ALR32" s="262"/>
      <c r="ALS32" s="262"/>
      <c r="ALT32" s="262"/>
      <c r="ALU32" s="262"/>
      <c r="ALV32" s="262"/>
      <c r="ALW32" s="262"/>
      <c r="ALX32" s="262"/>
      <c r="ALY32" s="262"/>
      <c r="ALZ32" s="262"/>
      <c r="AMA32" s="262"/>
      <c r="AMB32" s="262"/>
      <c r="AMC32" s="262"/>
      <c r="AMD32" s="262"/>
      <c r="AME32" s="262"/>
      <c r="AMF32" s="264"/>
      <c r="AMG32" s="264"/>
      <c r="AMH32" s="264"/>
      <c r="AMI32" s="264"/>
      <c r="AMJ32" s="264"/>
    </row>
    <row r="33" spans="1:1024" ht="19.899999999999999" customHeight="1" thickBot="1" x14ac:dyDescent="0.3">
      <c r="A33" s="263"/>
      <c r="B33" s="393" t="s">
        <v>117</v>
      </c>
      <c r="C33" s="394" t="s">
        <v>117</v>
      </c>
      <c r="D33" s="395" t="s">
        <v>117</v>
      </c>
      <c r="E33" s="393" t="s">
        <v>117</v>
      </c>
      <c r="F33" s="394" t="s">
        <v>117</v>
      </c>
      <c r="G33" s="395" t="s">
        <v>117</v>
      </c>
      <c r="H33" s="393" t="s">
        <v>117</v>
      </c>
      <c r="I33" s="394" t="s">
        <v>117</v>
      </c>
      <c r="J33" s="395" t="s">
        <v>117</v>
      </c>
      <c r="K33" s="266"/>
      <c r="L33" s="266"/>
      <c r="M33" s="266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AS33" s="262"/>
      <c r="AT33" s="262"/>
      <c r="AU33" s="262"/>
      <c r="AV33" s="262"/>
      <c r="AW33" s="262"/>
      <c r="AX33" s="262"/>
      <c r="AY33" s="262"/>
      <c r="AZ33" s="262"/>
      <c r="BA33" s="262"/>
      <c r="BB33" s="262"/>
      <c r="BC33" s="262"/>
      <c r="BD33" s="262"/>
      <c r="BE33" s="262"/>
      <c r="BF33" s="262"/>
      <c r="BG33" s="262"/>
      <c r="BH33" s="262"/>
      <c r="BI33" s="262"/>
      <c r="BJ33" s="262"/>
      <c r="BK33" s="262"/>
      <c r="BL33" s="262"/>
      <c r="BM33" s="262"/>
      <c r="BN33" s="262"/>
      <c r="BO33" s="262"/>
      <c r="BP33" s="262"/>
      <c r="BQ33" s="262"/>
      <c r="BR33" s="262"/>
      <c r="BS33" s="262"/>
      <c r="BT33" s="262"/>
      <c r="BU33" s="262"/>
      <c r="BV33" s="262"/>
      <c r="BW33" s="262"/>
      <c r="BX33" s="262"/>
      <c r="BY33" s="262"/>
      <c r="BZ33" s="262"/>
      <c r="CA33" s="262"/>
      <c r="CB33" s="262"/>
      <c r="CC33" s="262"/>
      <c r="CD33" s="262"/>
      <c r="CE33" s="262"/>
      <c r="CF33" s="262"/>
      <c r="CG33" s="262"/>
      <c r="CH33" s="262"/>
      <c r="CI33" s="262"/>
      <c r="CJ33" s="262"/>
      <c r="CK33" s="262"/>
      <c r="CL33" s="262"/>
      <c r="CM33" s="262"/>
      <c r="CN33" s="262"/>
      <c r="CO33" s="262"/>
      <c r="CP33" s="262"/>
      <c r="CQ33" s="262"/>
      <c r="CR33" s="262"/>
      <c r="CS33" s="262"/>
      <c r="CT33" s="262"/>
      <c r="CU33" s="262"/>
      <c r="CV33" s="262"/>
      <c r="CW33" s="262"/>
      <c r="CX33" s="262"/>
      <c r="CY33" s="262"/>
      <c r="CZ33" s="262"/>
      <c r="DA33" s="262"/>
      <c r="DB33" s="262"/>
      <c r="DC33" s="262"/>
      <c r="DD33" s="262"/>
      <c r="DE33" s="262"/>
      <c r="DF33" s="262"/>
      <c r="DG33" s="262"/>
      <c r="DH33" s="262"/>
      <c r="DI33" s="262"/>
      <c r="DJ33" s="262"/>
      <c r="DK33" s="262"/>
      <c r="DL33" s="262"/>
      <c r="DM33" s="262"/>
      <c r="DN33" s="262"/>
      <c r="DO33" s="262"/>
      <c r="DP33" s="262"/>
      <c r="DQ33" s="262"/>
      <c r="DR33" s="262"/>
      <c r="DS33" s="262"/>
      <c r="DT33" s="262"/>
      <c r="DU33" s="262"/>
      <c r="DV33" s="262"/>
      <c r="DW33" s="262"/>
      <c r="DX33" s="262"/>
      <c r="DY33" s="262"/>
      <c r="DZ33" s="262"/>
      <c r="EA33" s="262"/>
      <c r="EB33" s="262"/>
      <c r="EC33" s="262"/>
      <c r="ED33" s="262"/>
      <c r="EE33" s="262"/>
      <c r="EF33" s="262"/>
      <c r="EG33" s="262"/>
      <c r="EH33" s="262"/>
      <c r="EI33" s="262"/>
      <c r="EJ33" s="262"/>
      <c r="EK33" s="262"/>
      <c r="EL33" s="262"/>
      <c r="EM33" s="262"/>
      <c r="EN33" s="262"/>
      <c r="EO33" s="262"/>
      <c r="EP33" s="262"/>
      <c r="EQ33" s="262"/>
      <c r="ER33" s="262"/>
      <c r="ES33" s="262"/>
      <c r="ET33" s="262"/>
      <c r="EU33" s="262"/>
      <c r="EV33" s="262"/>
      <c r="EW33" s="262"/>
      <c r="EX33" s="262"/>
      <c r="EY33" s="262"/>
      <c r="EZ33" s="262"/>
      <c r="FA33" s="262"/>
      <c r="FB33" s="262"/>
      <c r="FC33" s="262"/>
      <c r="FD33" s="262"/>
      <c r="FE33" s="262"/>
      <c r="FF33" s="262"/>
      <c r="FG33" s="262"/>
      <c r="FH33" s="262"/>
      <c r="FI33" s="262"/>
      <c r="FJ33" s="262"/>
      <c r="FK33" s="262"/>
      <c r="FL33" s="262"/>
      <c r="FM33" s="262"/>
      <c r="FN33" s="262"/>
      <c r="FO33" s="262"/>
      <c r="FP33" s="262"/>
      <c r="FQ33" s="262"/>
      <c r="FR33" s="262"/>
      <c r="FS33" s="262"/>
      <c r="FT33" s="262"/>
      <c r="FU33" s="262"/>
      <c r="FV33" s="262"/>
      <c r="FW33" s="262"/>
      <c r="FX33" s="262"/>
      <c r="FY33" s="262"/>
      <c r="FZ33" s="262"/>
      <c r="GA33" s="262"/>
      <c r="GB33" s="262"/>
      <c r="GC33" s="262"/>
      <c r="GD33" s="262"/>
      <c r="GE33" s="262"/>
      <c r="GF33" s="262"/>
      <c r="GG33" s="262"/>
      <c r="GH33" s="262"/>
      <c r="GI33" s="262"/>
      <c r="GJ33" s="262"/>
      <c r="GK33" s="262"/>
      <c r="GL33" s="262"/>
      <c r="GM33" s="262"/>
      <c r="GN33" s="262"/>
      <c r="GO33" s="262"/>
      <c r="GP33" s="262"/>
      <c r="GQ33" s="262"/>
      <c r="GR33" s="262"/>
      <c r="GS33" s="262"/>
      <c r="GT33" s="262"/>
      <c r="GU33" s="262"/>
      <c r="GV33" s="262"/>
      <c r="GW33" s="262"/>
      <c r="GX33" s="262"/>
      <c r="GY33" s="262"/>
      <c r="GZ33" s="262"/>
      <c r="HA33" s="262"/>
      <c r="HB33" s="262"/>
      <c r="HC33" s="262"/>
      <c r="HD33" s="262"/>
      <c r="HE33" s="262"/>
      <c r="HF33" s="262"/>
      <c r="HG33" s="262"/>
      <c r="HH33" s="262"/>
      <c r="HI33" s="262"/>
      <c r="HJ33" s="262"/>
      <c r="HK33" s="262"/>
      <c r="HL33" s="262"/>
      <c r="HM33" s="262"/>
      <c r="HN33" s="262"/>
      <c r="HO33" s="262"/>
      <c r="HP33" s="262"/>
      <c r="HQ33" s="262"/>
      <c r="HR33" s="262"/>
      <c r="HS33" s="262"/>
      <c r="HT33" s="262"/>
      <c r="HU33" s="262"/>
      <c r="HV33" s="262"/>
      <c r="HW33" s="262"/>
      <c r="HX33" s="262"/>
      <c r="HY33" s="262"/>
      <c r="HZ33" s="262"/>
      <c r="IA33" s="262"/>
      <c r="IB33" s="262"/>
      <c r="IC33" s="262"/>
      <c r="ID33" s="262"/>
      <c r="IE33" s="262"/>
      <c r="IF33" s="262"/>
      <c r="IG33" s="262"/>
      <c r="IH33" s="262"/>
      <c r="II33" s="262"/>
      <c r="IJ33" s="262"/>
      <c r="IK33" s="262"/>
      <c r="IL33" s="262"/>
      <c r="IM33" s="262"/>
      <c r="IN33" s="262"/>
      <c r="IO33" s="262"/>
      <c r="IP33" s="262"/>
      <c r="IQ33" s="262"/>
      <c r="IR33" s="262"/>
      <c r="IS33" s="262"/>
      <c r="IT33" s="262"/>
      <c r="IU33" s="262"/>
      <c r="IV33" s="262"/>
      <c r="IW33" s="262"/>
      <c r="IX33" s="262"/>
      <c r="IY33" s="262"/>
      <c r="IZ33" s="262"/>
      <c r="JA33" s="262"/>
      <c r="JB33" s="262"/>
      <c r="JC33" s="262"/>
      <c r="JD33" s="262"/>
      <c r="JE33" s="262"/>
      <c r="JF33" s="262"/>
      <c r="JG33" s="262"/>
      <c r="JH33" s="262"/>
      <c r="JI33" s="262"/>
      <c r="JJ33" s="262"/>
      <c r="JK33" s="262"/>
      <c r="JL33" s="262"/>
      <c r="JM33" s="262"/>
      <c r="JN33" s="262"/>
      <c r="JO33" s="262"/>
      <c r="JP33" s="262"/>
      <c r="JQ33" s="262"/>
      <c r="JR33" s="262"/>
      <c r="JS33" s="262"/>
      <c r="JT33" s="262"/>
      <c r="JU33" s="262"/>
      <c r="JV33" s="262"/>
      <c r="JW33" s="262"/>
      <c r="JX33" s="262"/>
      <c r="JY33" s="262"/>
      <c r="JZ33" s="262"/>
      <c r="KA33" s="262"/>
      <c r="KB33" s="262"/>
      <c r="KC33" s="262"/>
      <c r="KD33" s="262"/>
      <c r="KE33" s="262"/>
      <c r="KF33" s="262"/>
      <c r="KG33" s="262"/>
      <c r="KH33" s="262"/>
      <c r="KI33" s="262"/>
      <c r="KJ33" s="262"/>
      <c r="KK33" s="262"/>
      <c r="KL33" s="262"/>
      <c r="KM33" s="262"/>
      <c r="KN33" s="262"/>
      <c r="KO33" s="262"/>
      <c r="KP33" s="262"/>
      <c r="KQ33" s="262"/>
      <c r="KR33" s="262"/>
      <c r="KS33" s="262"/>
      <c r="KT33" s="262"/>
      <c r="KU33" s="262"/>
      <c r="KV33" s="262"/>
      <c r="KW33" s="262"/>
      <c r="KX33" s="262"/>
      <c r="KY33" s="262"/>
      <c r="KZ33" s="262"/>
      <c r="LA33" s="262"/>
      <c r="LB33" s="262"/>
      <c r="LC33" s="262"/>
      <c r="LD33" s="262"/>
      <c r="LE33" s="262"/>
      <c r="LF33" s="262"/>
      <c r="LG33" s="262"/>
      <c r="LH33" s="262"/>
      <c r="LI33" s="262"/>
      <c r="LJ33" s="262"/>
      <c r="LK33" s="262"/>
      <c r="LL33" s="262"/>
      <c r="LM33" s="262"/>
      <c r="LN33" s="262"/>
      <c r="LO33" s="262"/>
      <c r="LP33" s="262"/>
      <c r="LQ33" s="262"/>
      <c r="LR33" s="262"/>
      <c r="LS33" s="262"/>
      <c r="LT33" s="262"/>
      <c r="LU33" s="262"/>
      <c r="LV33" s="262"/>
      <c r="LW33" s="262"/>
      <c r="LX33" s="262"/>
      <c r="LY33" s="262"/>
      <c r="LZ33" s="262"/>
      <c r="MA33" s="262"/>
      <c r="MB33" s="262"/>
      <c r="MC33" s="262"/>
      <c r="MD33" s="262"/>
      <c r="ME33" s="262"/>
      <c r="MF33" s="262"/>
      <c r="MG33" s="262"/>
      <c r="MH33" s="262"/>
      <c r="MI33" s="262"/>
      <c r="MJ33" s="262"/>
      <c r="MK33" s="262"/>
      <c r="ML33" s="262"/>
      <c r="MM33" s="262"/>
      <c r="MN33" s="262"/>
      <c r="MO33" s="262"/>
      <c r="MP33" s="262"/>
      <c r="MQ33" s="262"/>
      <c r="MR33" s="262"/>
      <c r="MS33" s="262"/>
      <c r="MT33" s="262"/>
      <c r="MU33" s="262"/>
      <c r="MV33" s="262"/>
      <c r="MW33" s="262"/>
      <c r="MX33" s="262"/>
      <c r="MY33" s="262"/>
      <c r="MZ33" s="262"/>
      <c r="NA33" s="262"/>
      <c r="NB33" s="262"/>
      <c r="NC33" s="262"/>
      <c r="ND33" s="262"/>
      <c r="NE33" s="262"/>
      <c r="NF33" s="262"/>
      <c r="NG33" s="262"/>
      <c r="NH33" s="262"/>
      <c r="NI33" s="262"/>
      <c r="NJ33" s="262"/>
      <c r="NK33" s="262"/>
      <c r="NL33" s="262"/>
      <c r="NM33" s="262"/>
      <c r="NN33" s="262"/>
      <c r="NO33" s="262"/>
      <c r="NP33" s="262"/>
      <c r="NQ33" s="262"/>
      <c r="NR33" s="262"/>
      <c r="NS33" s="262"/>
      <c r="NT33" s="262"/>
      <c r="NU33" s="262"/>
      <c r="NV33" s="262"/>
      <c r="NW33" s="262"/>
      <c r="NX33" s="262"/>
      <c r="NY33" s="262"/>
      <c r="NZ33" s="262"/>
      <c r="OA33" s="262"/>
      <c r="OB33" s="262"/>
      <c r="OC33" s="262"/>
      <c r="OD33" s="262"/>
      <c r="OE33" s="262"/>
      <c r="OF33" s="262"/>
      <c r="OG33" s="262"/>
      <c r="OH33" s="262"/>
      <c r="OI33" s="262"/>
      <c r="OJ33" s="262"/>
      <c r="OK33" s="262"/>
      <c r="OL33" s="262"/>
      <c r="OM33" s="262"/>
      <c r="ON33" s="262"/>
      <c r="OO33" s="262"/>
      <c r="OP33" s="262"/>
      <c r="OQ33" s="262"/>
      <c r="OR33" s="262"/>
      <c r="OS33" s="262"/>
      <c r="OT33" s="262"/>
      <c r="OU33" s="262"/>
      <c r="OV33" s="262"/>
      <c r="OW33" s="262"/>
      <c r="OX33" s="262"/>
      <c r="OY33" s="262"/>
      <c r="OZ33" s="262"/>
      <c r="PA33" s="262"/>
      <c r="PB33" s="262"/>
      <c r="PC33" s="262"/>
      <c r="PD33" s="262"/>
      <c r="PE33" s="262"/>
      <c r="PF33" s="262"/>
      <c r="PG33" s="262"/>
      <c r="PH33" s="262"/>
      <c r="PI33" s="262"/>
      <c r="PJ33" s="262"/>
      <c r="PK33" s="262"/>
      <c r="PL33" s="262"/>
      <c r="PM33" s="262"/>
      <c r="PN33" s="262"/>
      <c r="PO33" s="262"/>
      <c r="PP33" s="262"/>
      <c r="PQ33" s="262"/>
      <c r="PR33" s="262"/>
      <c r="PS33" s="262"/>
      <c r="PT33" s="262"/>
      <c r="PU33" s="262"/>
      <c r="PV33" s="262"/>
      <c r="PW33" s="262"/>
      <c r="PX33" s="262"/>
      <c r="PY33" s="262"/>
      <c r="PZ33" s="262"/>
      <c r="QA33" s="262"/>
      <c r="QB33" s="262"/>
      <c r="QC33" s="262"/>
      <c r="QD33" s="262"/>
      <c r="QE33" s="262"/>
      <c r="QF33" s="262"/>
      <c r="QG33" s="262"/>
      <c r="QH33" s="262"/>
      <c r="QI33" s="262"/>
      <c r="QJ33" s="262"/>
      <c r="QK33" s="262"/>
      <c r="QL33" s="262"/>
      <c r="QM33" s="262"/>
      <c r="QN33" s="262"/>
      <c r="QO33" s="262"/>
      <c r="QP33" s="262"/>
      <c r="QQ33" s="262"/>
      <c r="QR33" s="262"/>
      <c r="QS33" s="262"/>
      <c r="QT33" s="262"/>
      <c r="QU33" s="262"/>
      <c r="QV33" s="262"/>
      <c r="QW33" s="262"/>
      <c r="QX33" s="262"/>
      <c r="QY33" s="262"/>
      <c r="QZ33" s="262"/>
      <c r="RA33" s="262"/>
      <c r="RB33" s="262"/>
      <c r="RC33" s="262"/>
      <c r="RD33" s="262"/>
      <c r="RE33" s="262"/>
      <c r="RF33" s="262"/>
      <c r="RG33" s="262"/>
      <c r="RH33" s="262"/>
      <c r="RI33" s="262"/>
      <c r="RJ33" s="262"/>
      <c r="RK33" s="262"/>
      <c r="RL33" s="262"/>
      <c r="RM33" s="262"/>
      <c r="RN33" s="262"/>
      <c r="RO33" s="262"/>
      <c r="RP33" s="262"/>
      <c r="RQ33" s="262"/>
      <c r="RR33" s="262"/>
      <c r="RS33" s="262"/>
      <c r="RT33" s="262"/>
      <c r="RU33" s="262"/>
      <c r="RV33" s="262"/>
      <c r="RW33" s="262"/>
      <c r="RX33" s="262"/>
      <c r="RY33" s="262"/>
      <c r="RZ33" s="262"/>
      <c r="SA33" s="262"/>
      <c r="SB33" s="262"/>
      <c r="SC33" s="262"/>
      <c r="SD33" s="262"/>
      <c r="SE33" s="262"/>
      <c r="SF33" s="262"/>
      <c r="SG33" s="262"/>
      <c r="SH33" s="262"/>
      <c r="SI33" s="262"/>
      <c r="SJ33" s="262"/>
      <c r="SK33" s="262"/>
      <c r="SL33" s="262"/>
      <c r="SM33" s="262"/>
      <c r="SN33" s="262"/>
      <c r="SO33" s="262"/>
      <c r="SP33" s="262"/>
      <c r="SQ33" s="262"/>
      <c r="SR33" s="262"/>
      <c r="SS33" s="262"/>
      <c r="ST33" s="262"/>
      <c r="SU33" s="262"/>
      <c r="SV33" s="262"/>
      <c r="SW33" s="262"/>
      <c r="SX33" s="262"/>
      <c r="SY33" s="262"/>
      <c r="SZ33" s="262"/>
      <c r="TA33" s="262"/>
      <c r="TB33" s="262"/>
      <c r="TC33" s="262"/>
      <c r="TD33" s="262"/>
      <c r="TE33" s="262"/>
      <c r="TF33" s="262"/>
      <c r="TG33" s="262"/>
      <c r="TH33" s="262"/>
      <c r="TI33" s="262"/>
      <c r="TJ33" s="262"/>
      <c r="TK33" s="262"/>
      <c r="TL33" s="262"/>
      <c r="TM33" s="262"/>
      <c r="TN33" s="262"/>
      <c r="TO33" s="262"/>
      <c r="TP33" s="262"/>
      <c r="TQ33" s="262"/>
      <c r="TR33" s="262"/>
      <c r="TS33" s="262"/>
      <c r="TT33" s="262"/>
      <c r="TU33" s="262"/>
      <c r="TV33" s="262"/>
      <c r="TW33" s="262"/>
      <c r="TX33" s="262"/>
      <c r="TY33" s="262"/>
      <c r="TZ33" s="262"/>
      <c r="UA33" s="262"/>
      <c r="UB33" s="262"/>
      <c r="UC33" s="262"/>
      <c r="UD33" s="262"/>
      <c r="UE33" s="262"/>
      <c r="UF33" s="262"/>
      <c r="UG33" s="262"/>
      <c r="UH33" s="262"/>
      <c r="UI33" s="262"/>
      <c r="UJ33" s="262"/>
      <c r="UK33" s="262"/>
      <c r="UL33" s="262"/>
      <c r="UM33" s="262"/>
      <c r="UN33" s="262"/>
      <c r="UO33" s="262"/>
      <c r="UP33" s="262"/>
      <c r="UQ33" s="262"/>
      <c r="UR33" s="262"/>
      <c r="US33" s="262"/>
      <c r="UT33" s="262"/>
      <c r="UU33" s="262"/>
      <c r="UV33" s="262"/>
      <c r="UW33" s="262"/>
      <c r="UX33" s="262"/>
      <c r="UY33" s="262"/>
      <c r="UZ33" s="262"/>
      <c r="VA33" s="262"/>
      <c r="VB33" s="262"/>
      <c r="VC33" s="262"/>
      <c r="VD33" s="262"/>
      <c r="VE33" s="262"/>
      <c r="VF33" s="262"/>
      <c r="VG33" s="262"/>
      <c r="VH33" s="262"/>
      <c r="VI33" s="262"/>
      <c r="VJ33" s="262"/>
      <c r="VK33" s="262"/>
      <c r="VL33" s="262"/>
      <c r="VM33" s="262"/>
      <c r="VN33" s="262"/>
      <c r="VO33" s="262"/>
      <c r="VP33" s="262"/>
      <c r="VQ33" s="262"/>
      <c r="VR33" s="262"/>
      <c r="VS33" s="262"/>
      <c r="VT33" s="262"/>
      <c r="VU33" s="262"/>
      <c r="VV33" s="262"/>
      <c r="VW33" s="262"/>
      <c r="VX33" s="262"/>
      <c r="VY33" s="262"/>
      <c r="VZ33" s="262"/>
      <c r="WA33" s="262"/>
      <c r="WB33" s="262"/>
      <c r="WC33" s="262"/>
      <c r="WD33" s="262"/>
      <c r="WE33" s="262"/>
      <c r="WF33" s="262"/>
      <c r="WG33" s="262"/>
      <c r="WH33" s="262"/>
      <c r="WI33" s="262"/>
      <c r="WJ33" s="262"/>
      <c r="WK33" s="262"/>
      <c r="WL33" s="262"/>
      <c r="WM33" s="262"/>
      <c r="WN33" s="262"/>
      <c r="WO33" s="262"/>
      <c r="WP33" s="262"/>
      <c r="WQ33" s="262"/>
      <c r="WR33" s="262"/>
      <c r="WS33" s="262"/>
      <c r="WT33" s="262"/>
      <c r="WU33" s="262"/>
      <c r="WV33" s="262"/>
      <c r="WW33" s="262"/>
      <c r="WX33" s="262"/>
      <c r="WY33" s="262"/>
      <c r="WZ33" s="262"/>
      <c r="XA33" s="262"/>
      <c r="XB33" s="262"/>
      <c r="XC33" s="262"/>
      <c r="XD33" s="262"/>
      <c r="XE33" s="262"/>
      <c r="XF33" s="262"/>
      <c r="XG33" s="262"/>
      <c r="XH33" s="262"/>
      <c r="XI33" s="262"/>
      <c r="XJ33" s="262"/>
      <c r="XK33" s="262"/>
      <c r="XL33" s="262"/>
      <c r="XM33" s="262"/>
      <c r="XN33" s="262"/>
      <c r="XO33" s="262"/>
      <c r="XP33" s="262"/>
      <c r="XQ33" s="262"/>
      <c r="XR33" s="262"/>
      <c r="XS33" s="262"/>
      <c r="XT33" s="262"/>
      <c r="XU33" s="262"/>
      <c r="XV33" s="262"/>
      <c r="XW33" s="262"/>
      <c r="XX33" s="262"/>
      <c r="XY33" s="262"/>
      <c r="XZ33" s="262"/>
      <c r="YA33" s="262"/>
      <c r="YB33" s="262"/>
      <c r="YC33" s="262"/>
      <c r="YD33" s="262"/>
      <c r="YE33" s="262"/>
      <c r="YF33" s="262"/>
      <c r="YG33" s="262"/>
      <c r="YH33" s="262"/>
      <c r="YI33" s="262"/>
      <c r="YJ33" s="262"/>
      <c r="YK33" s="262"/>
      <c r="YL33" s="262"/>
      <c r="YM33" s="262"/>
      <c r="YN33" s="262"/>
      <c r="YO33" s="262"/>
      <c r="YP33" s="262"/>
      <c r="YQ33" s="262"/>
      <c r="YR33" s="262"/>
      <c r="YS33" s="262"/>
      <c r="YT33" s="262"/>
      <c r="YU33" s="262"/>
      <c r="YV33" s="262"/>
      <c r="YW33" s="262"/>
      <c r="YX33" s="262"/>
      <c r="YY33" s="262"/>
      <c r="YZ33" s="262"/>
      <c r="ZA33" s="262"/>
      <c r="ZB33" s="262"/>
      <c r="ZC33" s="262"/>
      <c r="ZD33" s="262"/>
      <c r="ZE33" s="262"/>
      <c r="ZF33" s="262"/>
      <c r="ZG33" s="262"/>
      <c r="ZH33" s="262"/>
      <c r="ZI33" s="262"/>
      <c r="ZJ33" s="262"/>
      <c r="ZK33" s="262"/>
      <c r="ZL33" s="262"/>
      <c r="ZM33" s="262"/>
      <c r="ZN33" s="262"/>
      <c r="ZO33" s="262"/>
      <c r="ZP33" s="262"/>
      <c r="ZQ33" s="262"/>
      <c r="ZR33" s="262"/>
      <c r="ZS33" s="262"/>
      <c r="ZT33" s="262"/>
      <c r="ZU33" s="262"/>
      <c r="ZV33" s="262"/>
      <c r="ZW33" s="262"/>
      <c r="ZX33" s="262"/>
      <c r="ZY33" s="262"/>
      <c r="ZZ33" s="262"/>
      <c r="AAA33" s="262"/>
      <c r="AAB33" s="262"/>
      <c r="AAC33" s="262"/>
      <c r="AAD33" s="262"/>
      <c r="AAE33" s="262"/>
      <c r="AAF33" s="262"/>
      <c r="AAG33" s="262"/>
      <c r="AAH33" s="262"/>
      <c r="AAI33" s="262"/>
      <c r="AAJ33" s="262"/>
      <c r="AAK33" s="262"/>
      <c r="AAL33" s="262"/>
      <c r="AAM33" s="262"/>
      <c r="AAN33" s="262"/>
      <c r="AAO33" s="262"/>
      <c r="AAP33" s="262"/>
      <c r="AAQ33" s="262"/>
      <c r="AAR33" s="262"/>
      <c r="AAS33" s="262"/>
      <c r="AAT33" s="262"/>
      <c r="AAU33" s="262"/>
      <c r="AAV33" s="262"/>
      <c r="AAW33" s="262"/>
      <c r="AAX33" s="262"/>
      <c r="AAY33" s="262"/>
      <c r="AAZ33" s="262"/>
      <c r="ABA33" s="262"/>
      <c r="ABB33" s="262"/>
      <c r="ABC33" s="262"/>
      <c r="ABD33" s="262"/>
      <c r="ABE33" s="262"/>
      <c r="ABF33" s="262"/>
      <c r="ABG33" s="262"/>
      <c r="ABH33" s="262"/>
      <c r="ABI33" s="262"/>
      <c r="ABJ33" s="262"/>
      <c r="ABK33" s="262"/>
      <c r="ABL33" s="262"/>
      <c r="ABM33" s="262"/>
      <c r="ABN33" s="262"/>
      <c r="ABO33" s="262"/>
      <c r="ABP33" s="262"/>
      <c r="ABQ33" s="262"/>
      <c r="ABR33" s="262"/>
      <c r="ABS33" s="262"/>
      <c r="ABT33" s="262"/>
      <c r="ABU33" s="262"/>
      <c r="ABV33" s="262"/>
      <c r="ABW33" s="262"/>
      <c r="ABX33" s="262"/>
      <c r="ABY33" s="262"/>
      <c r="ABZ33" s="262"/>
      <c r="ACA33" s="262"/>
      <c r="ACB33" s="262"/>
      <c r="ACC33" s="262"/>
      <c r="ACD33" s="262"/>
      <c r="ACE33" s="262"/>
      <c r="ACF33" s="262"/>
      <c r="ACG33" s="262"/>
      <c r="ACH33" s="262"/>
      <c r="ACI33" s="262"/>
      <c r="ACJ33" s="262"/>
      <c r="ACK33" s="262"/>
      <c r="ACL33" s="262"/>
      <c r="ACM33" s="262"/>
      <c r="ACN33" s="262"/>
      <c r="ACO33" s="262"/>
      <c r="ACP33" s="262"/>
      <c r="ACQ33" s="262"/>
      <c r="ACR33" s="262"/>
      <c r="ACS33" s="262"/>
      <c r="ACT33" s="262"/>
      <c r="ACU33" s="262"/>
      <c r="ACV33" s="262"/>
      <c r="ACW33" s="262"/>
      <c r="ACX33" s="262"/>
      <c r="ACY33" s="262"/>
      <c r="ACZ33" s="262"/>
      <c r="ADA33" s="262"/>
      <c r="ADB33" s="262"/>
      <c r="ADC33" s="262"/>
      <c r="ADD33" s="262"/>
      <c r="ADE33" s="262"/>
      <c r="ADF33" s="262"/>
      <c r="ADG33" s="262"/>
      <c r="ADH33" s="262"/>
      <c r="ADI33" s="262"/>
      <c r="ADJ33" s="262"/>
      <c r="ADK33" s="262"/>
      <c r="ADL33" s="262"/>
      <c r="ADM33" s="262"/>
      <c r="ADN33" s="262"/>
      <c r="ADO33" s="262"/>
      <c r="ADP33" s="262"/>
      <c r="ADQ33" s="262"/>
      <c r="ADR33" s="262"/>
      <c r="ADS33" s="262"/>
      <c r="ADT33" s="262"/>
      <c r="ADU33" s="262"/>
      <c r="ADV33" s="262"/>
      <c r="ADW33" s="262"/>
      <c r="ADX33" s="262"/>
      <c r="ADY33" s="262"/>
      <c r="ADZ33" s="262"/>
      <c r="AEA33" s="262"/>
      <c r="AEB33" s="262"/>
      <c r="AEC33" s="262"/>
      <c r="AED33" s="262"/>
      <c r="AEE33" s="262"/>
      <c r="AEF33" s="262"/>
      <c r="AEG33" s="262"/>
      <c r="AEH33" s="262"/>
      <c r="AEI33" s="262"/>
      <c r="AEJ33" s="262"/>
      <c r="AEK33" s="262"/>
      <c r="AEL33" s="262"/>
      <c r="AEM33" s="262"/>
      <c r="AEN33" s="262"/>
      <c r="AEO33" s="262"/>
      <c r="AEP33" s="262"/>
      <c r="AEQ33" s="262"/>
      <c r="AER33" s="262"/>
      <c r="AES33" s="262"/>
      <c r="AET33" s="262"/>
      <c r="AEU33" s="262"/>
      <c r="AEV33" s="262"/>
      <c r="AEW33" s="262"/>
      <c r="AEX33" s="262"/>
      <c r="AEY33" s="262"/>
      <c r="AEZ33" s="262"/>
      <c r="AFA33" s="262"/>
      <c r="AFB33" s="262"/>
      <c r="AFC33" s="262"/>
      <c r="AFD33" s="262"/>
      <c r="AFE33" s="262"/>
      <c r="AFF33" s="262"/>
      <c r="AFG33" s="262"/>
      <c r="AFH33" s="262"/>
      <c r="AFI33" s="262"/>
      <c r="AFJ33" s="262"/>
      <c r="AFK33" s="262"/>
      <c r="AFL33" s="262"/>
      <c r="AFM33" s="262"/>
      <c r="AFN33" s="262"/>
      <c r="AFO33" s="262"/>
      <c r="AFP33" s="262"/>
      <c r="AFQ33" s="262"/>
      <c r="AFR33" s="262"/>
      <c r="AFS33" s="262"/>
      <c r="AFT33" s="262"/>
      <c r="AFU33" s="262"/>
      <c r="AFV33" s="262"/>
      <c r="AFW33" s="262"/>
      <c r="AFX33" s="262"/>
      <c r="AFY33" s="262"/>
      <c r="AFZ33" s="262"/>
      <c r="AGA33" s="262"/>
      <c r="AGB33" s="262"/>
      <c r="AGC33" s="262"/>
      <c r="AGD33" s="262"/>
      <c r="AGE33" s="262"/>
      <c r="AGF33" s="262"/>
      <c r="AGG33" s="262"/>
      <c r="AGH33" s="262"/>
      <c r="AGI33" s="262"/>
      <c r="AGJ33" s="262"/>
      <c r="AGK33" s="262"/>
      <c r="AGL33" s="262"/>
      <c r="AGM33" s="262"/>
      <c r="AGN33" s="262"/>
      <c r="AGO33" s="262"/>
      <c r="AGP33" s="262"/>
      <c r="AGQ33" s="262"/>
      <c r="AGR33" s="262"/>
      <c r="AGS33" s="262"/>
      <c r="AGT33" s="262"/>
      <c r="AGU33" s="262"/>
      <c r="AGV33" s="262"/>
      <c r="AGW33" s="262"/>
      <c r="AGX33" s="262"/>
      <c r="AGY33" s="262"/>
      <c r="AGZ33" s="262"/>
      <c r="AHA33" s="262"/>
      <c r="AHB33" s="262"/>
      <c r="AHC33" s="262"/>
      <c r="AHD33" s="262"/>
      <c r="AHE33" s="262"/>
      <c r="AHF33" s="262"/>
      <c r="AHG33" s="262"/>
      <c r="AHH33" s="262"/>
      <c r="AHI33" s="262"/>
      <c r="AHJ33" s="262"/>
      <c r="AHK33" s="262"/>
      <c r="AHL33" s="262"/>
      <c r="AHM33" s="262"/>
      <c r="AHN33" s="262"/>
      <c r="AHO33" s="262"/>
      <c r="AHP33" s="262"/>
      <c r="AHQ33" s="262"/>
      <c r="AHR33" s="262"/>
      <c r="AHS33" s="262"/>
      <c r="AHT33" s="262"/>
      <c r="AHU33" s="262"/>
      <c r="AHV33" s="262"/>
      <c r="AHW33" s="262"/>
      <c r="AHX33" s="262"/>
      <c r="AHY33" s="262"/>
      <c r="AHZ33" s="262"/>
      <c r="AIA33" s="262"/>
      <c r="AIB33" s="262"/>
      <c r="AIC33" s="262"/>
      <c r="AID33" s="262"/>
      <c r="AIE33" s="262"/>
      <c r="AIF33" s="262"/>
      <c r="AIG33" s="262"/>
      <c r="AIH33" s="262"/>
      <c r="AII33" s="262"/>
      <c r="AIJ33" s="262"/>
      <c r="AIK33" s="262"/>
      <c r="AIL33" s="262"/>
      <c r="AIM33" s="262"/>
      <c r="AIN33" s="262"/>
      <c r="AIO33" s="262"/>
      <c r="AIP33" s="262"/>
      <c r="AIQ33" s="262"/>
      <c r="AIR33" s="262"/>
      <c r="AIS33" s="262"/>
      <c r="AIT33" s="262"/>
      <c r="AIU33" s="262"/>
      <c r="AIV33" s="262"/>
      <c r="AIW33" s="262"/>
      <c r="AIX33" s="262"/>
      <c r="AIY33" s="262"/>
      <c r="AIZ33" s="262"/>
      <c r="AJA33" s="262"/>
      <c r="AJB33" s="262"/>
      <c r="AJC33" s="262"/>
      <c r="AJD33" s="262"/>
      <c r="AJE33" s="262"/>
      <c r="AJF33" s="262"/>
      <c r="AJG33" s="262"/>
      <c r="AJH33" s="262"/>
      <c r="AJI33" s="262"/>
      <c r="AJJ33" s="262"/>
      <c r="AJK33" s="262"/>
      <c r="AJL33" s="262"/>
      <c r="AJM33" s="262"/>
      <c r="AJN33" s="262"/>
      <c r="AJO33" s="262"/>
      <c r="AJP33" s="262"/>
      <c r="AJQ33" s="262"/>
      <c r="AJR33" s="262"/>
      <c r="AJS33" s="262"/>
      <c r="AJT33" s="262"/>
      <c r="AJU33" s="262"/>
      <c r="AJV33" s="262"/>
      <c r="AJW33" s="262"/>
      <c r="AJX33" s="262"/>
      <c r="AJY33" s="262"/>
      <c r="AJZ33" s="262"/>
      <c r="AKA33" s="262"/>
      <c r="AKB33" s="262"/>
      <c r="AKC33" s="262"/>
      <c r="AKD33" s="262"/>
      <c r="AKE33" s="262"/>
      <c r="AKF33" s="262"/>
      <c r="AKG33" s="262"/>
      <c r="AKH33" s="262"/>
      <c r="AKI33" s="262"/>
      <c r="AKJ33" s="262"/>
      <c r="AKK33" s="262"/>
      <c r="AKL33" s="262"/>
      <c r="AKM33" s="262"/>
      <c r="AKN33" s="262"/>
      <c r="AKO33" s="262"/>
      <c r="AKP33" s="262"/>
      <c r="AKQ33" s="262"/>
      <c r="AKR33" s="262"/>
      <c r="AKS33" s="262"/>
      <c r="AKT33" s="262"/>
      <c r="AKU33" s="262"/>
      <c r="AKV33" s="262"/>
      <c r="AKW33" s="262"/>
      <c r="AKX33" s="262"/>
      <c r="AKY33" s="262"/>
      <c r="AKZ33" s="262"/>
      <c r="ALA33" s="262"/>
      <c r="ALB33" s="262"/>
      <c r="ALC33" s="262"/>
      <c r="ALD33" s="262"/>
      <c r="ALE33" s="262"/>
      <c r="ALF33" s="262"/>
      <c r="ALG33" s="262"/>
      <c r="ALH33" s="262"/>
      <c r="ALI33" s="262"/>
      <c r="ALJ33" s="262"/>
      <c r="ALK33" s="262"/>
      <c r="ALL33" s="262"/>
      <c r="ALM33" s="262"/>
      <c r="ALN33" s="262"/>
      <c r="ALO33" s="262"/>
      <c r="ALP33" s="262"/>
      <c r="ALQ33" s="262"/>
      <c r="ALR33" s="262"/>
      <c r="ALS33" s="262"/>
      <c r="ALT33" s="262"/>
      <c r="ALU33" s="262"/>
      <c r="ALV33" s="262"/>
      <c r="ALW33" s="262"/>
      <c r="ALX33" s="262"/>
      <c r="ALY33" s="262"/>
      <c r="ALZ33" s="262"/>
      <c r="AMA33" s="262"/>
      <c r="AMB33" s="262"/>
      <c r="AMC33" s="262"/>
      <c r="AMD33" s="262"/>
      <c r="AME33" s="262"/>
      <c r="AMF33" s="264"/>
      <c r="AMG33" s="264"/>
      <c r="AMH33" s="264"/>
      <c r="AMI33" s="264"/>
      <c r="AMJ33" s="264"/>
    </row>
    <row r="34" spans="1:1024" ht="19.899999999999999" customHeight="1" thickTop="1" x14ac:dyDescent="0.25">
      <c r="A34" s="400">
        <v>45292</v>
      </c>
      <c r="B34" s="371"/>
      <c r="C34" s="372"/>
      <c r="D34" s="373"/>
      <c r="E34" s="371"/>
      <c r="F34" s="372"/>
      <c r="G34" s="373"/>
      <c r="H34" s="371"/>
      <c r="I34" s="372"/>
      <c r="J34" s="373"/>
      <c r="K34" s="267"/>
      <c r="L34" s="267"/>
      <c r="M34" s="268"/>
      <c r="AMF34" s="264"/>
      <c r="AMG34" s="264"/>
      <c r="AMH34" s="264"/>
      <c r="AMI34" s="264"/>
      <c r="AMJ34" s="264"/>
    </row>
    <row r="35" spans="1:1024" ht="19.899999999999999" customHeight="1" x14ac:dyDescent="0.25">
      <c r="A35" s="401">
        <v>45323</v>
      </c>
      <c r="B35" s="374"/>
      <c r="C35" s="375"/>
      <c r="D35" s="376"/>
      <c r="E35" s="374"/>
      <c r="F35" s="375"/>
      <c r="G35" s="376"/>
      <c r="H35" s="374"/>
      <c r="I35" s="375"/>
      <c r="J35" s="376"/>
      <c r="K35" s="267"/>
      <c r="L35" s="267"/>
      <c r="M35" s="268"/>
      <c r="AMF35" s="264"/>
      <c r="AMG35" s="264"/>
      <c r="AMH35" s="264"/>
      <c r="AMI35" s="264"/>
      <c r="AMJ35" s="264"/>
    </row>
    <row r="36" spans="1:1024" ht="19.899999999999999" customHeight="1" x14ac:dyDescent="0.25">
      <c r="A36" s="401">
        <v>45352</v>
      </c>
      <c r="B36" s="374"/>
      <c r="C36" s="375"/>
      <c r="D36" s="376"/>
      <c r="E36" s="374"/>
      <c r="F36" s="375"/>
      <c r="G36" s="376"/>
      <c r="H36" s="374"/>
      <c r="I36" s="375"/>
      <c r="J36" s="376"/>
      <c r="K36" s="267"/>
      <c r="L36" s="267"/>
      <c r="M36" s="268"/>
      <c r="AMF36" s="264"/>
      <c r="AMG36" s="264"/>
      <c r="AMH36" s="264"/>
      <c r="AMI36" s="264"/>
      <c r="AMJ36" s="264"/>
    </row>
    <row r="37" spans="1:1024" ht="19.899999999999999" customHeight="1" x14ac:dyDescent="0.25">
      <c r="A37" s="401">
        <v>45383</v>
      </c>
      <c r="B37" s="374"/>
      <c r="C37" s="375"/>
      <c r="D37" s="376"/>
      <c r="E37" s="374"/>
      <c r="F37" s="375"/>
      <c r="G37" s="376"/>
      <c r="H37" s="374"/>
      <c r="I37" s="375"/>
      <c r="J37" s="376"/>
      <c r="K37" s="267"/>
      <c r="L37" s="267"/>
      <c r="M37" s="268"/>
      <c r="AMF37" s="264"/>
      <c r="AMG37" s="264"/>
      <c r="AMH37" s="264"/>
      <c r="AMI37" s="264"/>
      <c r="AMJ37" s="264"/>
    </row>
    <row r="38" spans="1:1024" ht="19.899999999999999" customHeight="1" x14ac:dyDescent="0.25">
      <c r="A38" s="401">
        <v>45413</v>
      </c>
      <c r="B38" s="374"/>
      <c r="C38" s="375"/>
      <c r="D38" s="376"/>
      <c r="E38" s="374"/>
      <c r="F38" s="375"/>
      <c r="G38" s="376"/>
      <c r="H38" s="374"/>
      <c r="I38" s="375"/>
      <c r="J38" s="376"/>
      <c r="K38" s="267"/>
      <c r="L38" s="267"/>
      <c r="M38" s="268"/>
      <c r="AMF38" s="264"/>
      <c r="AMG38" s="264"/>
      <c r="AMH38" s="264"/>
      <c r="AMI38" s="264"/>
      <c r="AMJ38" s="264"/>
    </row>
    <row r="39" spans="1:1024" ht="19.899999999999999" customHeight="1" x14ac:dyDescent="0.25">
      <c r="A39" s="401">
        <v>45444</v>
      </c>
      <c r="B39" s="374"/>
      <c r="C39" s="375"/>
      <c r="D39" s="376"/>
      <c r="E39" s="374"/>
      <c r="F39" s="375"/>
      <c r="G39" s="376"/>
      <c r="H39" s="374"/>
      <c r="I39" s="375"/>
      <c r="J39" s="376"/>
      <c r="K39" s="267"/>
      <c r="L39" s="267"/>
      <c r="M39" s="268"/>
      <c r="AMF39" s="264"/>
      <c r="AMG39" s="264"/>
      <c r="AMH39" s="264"/>
      <c r="AMI39" s="264"/>
      <c r="AMJ39" s="264"/>
    </row>
    <row r="40" spans="1:1024" ht="19.899999999999999" customHeight="1" x14ac:dyDescent="0.25">
      <c r="A40" s="401">
        <v>45474</v>
      </c>
      <c r="B40" s="374"/>
      <c r="C40" s="375"/>
      <c r="D40" s="376"/>
      <c r="E40" s="374"/>
      <c r="F40" s="375"/>
      <c r="G40" s="376"/>
      <c r="H40" s="374"/>
      <c r="I40" s="375"/>
      <c r="J40" s="376"/>
      <c r="K40" s="267"/>
      <c r="L40" s="267"/>
      <c r="M40" s="268"/>
      <c r="AMF40" s="264"/>
      <c r="AMG40" s="264"/>
      <c r="AMH40" s="264"/>
      <c r="AMI40" s="264"/>
      <c r="AMJ40" s="264"/>
    </row>
    <row r="41" spans="1:1024" ht="19.899999999999999" customHeight="1" x14ac:dyDescent="0.25">
      <c r="A41" s="401">
        <v>45505</v>
      </c>
      <c r="B41" s="374"/>
      <c r="C41" s="375"/>
      <c r="D41" s="376"/>
      <c r="E41" s="374"/>
      <c r="F41" s="375"/>
      <c r="G41" s="376"/>
      <c r="H41" s="374"/>
      <c r="I41" s="375"/>
      <c r="J41" s="376"/>
      <c r="K41" s="267"/>
      <c r="L41" s="267"/>
      <c r="M41" s="268"/>
      <c r="AMF41" s="264"/>
      <c r="AMG41" s="264"/>
      <c r="AMH41" s="264"/>
      <c r="AMI41" s="264"/>
      <c r="AMJ41" s="264"/>
    </row>
    <row r="42" spans="1:1024" ht="19.899999999999999" customHeight="1" x14ac:dyDescent="0.25">
      <c r="A42" s="401">
        <v>45536</v>
      </c>
      <c r="B42" s="374"/>
      <c r="C42" s="375"/>
      <c r="D42" s="376"/>
      <c r="E42" s="374"/>
      <c r="F42" s="375"/>
      <c r="G42" s="376"/>
      <c r="H42" s="374"/>
      <c r="I42" s="375"/>
      <c r="J42" s="376"/>
      <c r="K42" s="267"/>
      <c r="L42" s="267"/>
      <c r="M42" s="268"/>
      <c r="AMF42" s="264"/>
      <c r="AMG42" s="264"/>
      <c r="AMH42" s="264"/>
      <c r="AMI42" s="264"/>
      <c r="AMJ42" s="264"/>
    </row>
    <row r="43" spans="1:1024" ht="19.899999999999999" customHeight="1" x14ac:dyDescent="0.25">
      <c r="A43" s="401">
        <v>45566</v>
      </c>
      <c r="B43" s="374"/>
      <c r="C43" s="375"/>
      <c r="D43" s="376"/>
      <c r="E43" s="374"/>
      <c r="F43" s="375"/>
      <c r="G43" s="376"/>
      <c r="H43" s="374"/>
      <c r="I43" s="375"/>
      <c r="J43" s="376"/>
      <c r="K43" s="267"/>
      <c r="L43" s="267"/>
      <c r="M43" s="268"/>
      <c r="AMF43" s="264"/>
      <c r="AMG43" s="264"/>
      <c r="AMH43" s="264"/>
      <c r="AMI43" s="264"/>
      <c r="AMJ43" s="264"/>
    </row>
    <row r="44" spans="1:1024" ht="19.899999999999999" customHeight="1" x14ac:dyDescent="0.25">
      <c r="A44" s="401">
        <v>45597</v>
      </c>
      <c r="B44" s="374"/>
      <c r="C44" s="375"/>
      <c r="D44" s="376"/>
      <c r="E44" s="374"/>
      <c r="F44" s="375"/>
      <c r="G44" s="376"/>
      <c r="H44" s="374"/>
      <c r="I44" s="375"/>
      <c r="J44" s="376"/>
      <c r="K44" s="267"/>
      <c r="L44" s="267"/>
      <c r="M44" s="268"/>
      <c r="AMF44" s="264"/>
      <c r="AMG44" s="264"/>
      <c r="AMH44" s="264"/>
      <c r="AMI44" s="264"/>
      <c r="AMJ44" s="264"/>
    </row>
    <row r="45" spans="1:1024" ht="19.899999999999999" customHeight="1" thickBot="1" x14ac:dyDescent="0.3">
      <c r="A45" s="402">
        <v>45627</v>
      </c>
      <c r="B45" s="377"/>
      <c r="C45" s="378"/>
      <c r="D45" s="379"/>
      <c r="E45" s="377"/>
      <c r="F45" s="378"/>
      <c r="G45" s="379"/>
      <c r="H45" s="377"/>
      <c r="I45" s="378"/>
      <c r="J45" s="379"/>
      <c r="K45" s="267"/>
      <c r="L45" s="267"/>
      <c r="M45" s="268"/>
      <c r="AMF45" s="264"/>
      <c r="AMG45" s="264"/>
      <c r="AMH45" s="264"/>
      <c r="AMI45" s="264"/>
      <c r="AMJ45" s="264"/>
    </row>
    <row r="46" spans="1:1024" ht="19.899999999999999" customHeight="1" thickTop="1" x14ac:dyDescent="0.25">
      <c r="A46" s="412" t="s">
        <v>11</v>
      </c>
      <c r="B46" s="403">
        <f t="shared" ref="B46:J46" si="14">SUM(B34:B45)</f>
        <v>0</v>
      </c>
      <c r="C46" s="404">
        <f t="shared" si="14"/>
        <v>0</v>
      </c>
      <c r="D46" s="383">
        <f t="shared" si="14"/>
        <v>0</v>
      </c>
      <c r="E46" s="403">
        <f t="shared" si="14"/>
        <v>0</v>
      </c>
      <c r="F46" s="404">
        <f t="shared" si="14"/>
        <v>0</v>
      </c>
      <c r="G46" s="383">
        <f t="shared" si="14"/>
        <v>0</v>
      </c>
      <c r="H46" s="403">
        <f t="shared" si="14"/>
        <v>0</v>
      </c>
      <c r="I46" s="404">
        <f t="shared" si="14"/>
        <v>0</v>
      </c>
      <c r="J46" s="383">
        <f t="shared" si="14"/>
        <v>0</v>
      </c>
      <c r="K46" s="269"/>
      <c r="L46" s="269"/>
      <c r="M46" s="268"/>
      <c r="AMF46" s="264"/>
      <c r="AMG46" s="264"/>
      <c r="AMH46" s="264"/>
      <c r="AMI46" s="264"/>
      <c r="AMJ46" s="264"/>
    </row>
    <row r="47" spans="1:1024" ht="19.899999999999999" customHeight="1" x14ac:dyDescent="0.25">
      <c r="A47" s="413" t="s">
        <v>12</v>
      </c>
      <c r="B47" s="405" t="e">
        <f t="shared" ref="B47:J47" si="15">AVERAGE(B34:B45)</f>
        <v>#DIV/0!</v>
      </c>
      <c r="C47" s="406" t="e">
        <f t="shared" si="15"/>
        <v>#DIV/0!</v>
      </c>
      <c r="D47" s="369" t="e">
        <f t="shared" si="15"/>
        <v>#DIV/0!</v>
      </c>
      <c r="E47" s="405" t="e">
        <f t="shared" si="15"/>
        <v>#DIV/0!</v>
      </c>
      <c r="F47" s="406" t="e">
        <f t="shared" si="15"/>
        <v>#DIV/0!</v>
      </c>
      <c r="G47" s="369" t="e">
        <f t="shared" si="15"/>
        <v>#DIV/0!</v>
      </c>
      <c r="H47" s="405" t="e">
        <f t="shared" si="15"/>
        <v>#DIV/0!</v>
      </c>
      <c r="I47" s="406" t="e">
        <f t="shared" si="15"/>
        <v>#DIV/0!</v>
      </c>
      <c r="J47" s="369" t="e">
        <f t="shared" si="15"/>
        <v>#DIV/0!</v>
      </c>
      <c r="K47" s="269"/>
      <c r="L47" s="269"/>
      <c r="M47" s="268"/>
      <c r="AMF47" s="264"/>
      <c r="AMG47" s="264"/>
      <c r="AMH47" s="264"/>
      <c r="AMI47" s="264"/>
      <c r="AMJ47" s="264"/>
    </row>
    <row r="48" spans="1:1024" ht="19.899999999999999" customHeight="1" x14ac:dyDescent="0.25">
      <c r="A48" s="414" t="s">
        <v>13</v>
      </c>
      <c r="B48" s="405">
        <f t="shared" ref="B48:J48" si="16">MAX(B34:B45)</f>
        <v>0</v>
      </c>
      <c r="C48" s="406">
        <f t="shared" si="16"/>
        <v>0</v>
      </c>
      <c r="D48" s="369">
        <f t="shared" si="16"/>
        <v>0</v>
      </c>
      <c r="E48" s="405">
        <f t="shared" si="16"/>
        <v>0</v>
      </c>
      <c r="F48" s="406">
        <f t="shared" si="16"/>
        <v>0</v>
      </c>
      <c r="G48" s="369">
        <f t="shared" si="16"/>
        <v>0</v>
      </c>
      <c r="H48" s="405">
        <f t="shared" si="16"/>
        <v>0</v>
      </c>
      <c r="I48" s="406">
        <f t="shared" si="16"/>
        <v>0</v>
      </c>
      <c r="J48" s="369">
        <f t="shared" si="16"/>
        <v>0</v>
      </c>
      <c r="K48" s="269"/>
      <c r="L48" s="269"/>
      <c r="M48" s="268"/>
      <c r="AMF48" s="264"/>
      <c r="AMG48" s="264"/>
      <c r="AMH48" s="264"/>
      <c r="AMI48" s="264"/>
      <c r="AMJ48" s="264"/>
    </row>
    <row r="49" spans="1:1024" ht="19.899999999999999" customHeight="1" thickBot="1" x14ac:dyDescent="0.3">
      <c r="A49" s="415" t="s">
        <v>14</v>
      </c>
      <c r="B49" s="407">
        <f t="shared" ref="B49:J49" si="17">MIN(B34:B45)</f>
        <v>0</v>
      </c>
      <c r="C49" s="408">
        <f t="shared" si="17"/>
        <v>0</v>
      </c>
      <c r="D49" s="370">
        <f t="shared" si="17"/>
        <v>0</v>
      </c>
      <c r="E49" s="407">
        <f t="shared" si="17"/>
        <v>0</v>
      </c>
      <c r="F49" s="408">
        <f t="shared" si="17"/>
        <v>0</v>
      </c>
      <c r="G49" s="370">
        <f t="shared" si="17"/>
        <v>0</v>
      </c>
      <c r="H49" s="407">
        <f t="shared" si="17"/>
        <v>0</v>
      </c>
      <c r="I49" s="408">
        <f t="shared" si="17"/>
        <v>0</v>
      </c>
      <c r="J49" s="370">
        <f t="shared" si="17"/>
        <v>0</v>
      </c>
      <c r="K49" s="269"/>
      <c r="L49" s="269"/>
      <c r="M49" s="268"/>
      <c r="AMF49" s="264"/>
      <c r="AMG49" s="264"/>
      <c r="AMH49" s="264"/>
      <c r="AMI49" s="264"/>
      <c r="AMJ49" s="264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H14" sqref="H14"/>
    </sheetView>
  </sheetViews>
  <sheetFormatPr baseColWidth="10" defaultColWidth="11.42578125" defaultRowHeight="12.75" x14ac:dyDescent="0.2"/>
  <cols>
    <col min="1" max="1" width="18.28515625" style="217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840" t="s">
        <v>115</v>
      </c>
      <c r="B1" s="841"/>
      <c r="C1" s="841"/>
      <c r="D1" s="841"/>
      <c r="E1" s="841"/>
    </row>
    <row r="2" spans="1:9" s="50" customFormat="1" ht="27" customHeight="1" x14ac:dyDescent="0.2">
      <c r="A2" s="214" t="s">
        <v>72</v>
      </c>
      <c r="B2" s="212" t="s">
        <v>75</v>
      </c>
      <c r="C2" s="212" t="s">
        <v>76</v>
      </c>
      <c r="D2" s="212" t="s">
        <v>80</v>
      </c>
      <c r="E2" s="213" t="s">
        <v>77</v>
      </c>
    </row>
    <row r="3" spans="1:9" ht="24.95" customHeight="1" x14ac:dyDescent="0.2">
      <c r="A3" s="215"/>
      <c r="B3" s="197"/>
      <c r="C3" s="197"/>
      <c r="D3" s="197"/>
      <c r="E3" s="197"/>
    </row>
    <row r="4" spans="1:9" ht="24.95" customHeight="1" x14ac:dyDescent="0.2">
      <c r="A4" s="215"/>
      <c r="B4" s="197"/>
      <c r="C4" s="197"/>
      <c r="D4" s="197"/>
      <c r="E4" s="197"/>
    </row>
    <row r="5" spans="1:9" ht="24.95" customHeight="1" x14ac:dyDescent="0.2">
      <c r="A5" s="215"/>
      <c r="B5" s="197"/>
      <c r="C5" s="197"/>
      <c r="D5" s="197"/>
      <c r="E5" s="197"/>
    </row>
    <row r="6" spans="1:9" ht="24.95" customHeight="1" x14ac:dyDescent="0.2">
      <c r="A6" s="215"/>
      <c r="B6" s="197"/>
      <c r="C6" s="197"/>
      <c r="D6" s="197"/>
      <c r="E6" s="197"/>
    </row>
    <row r="7" spans="1:9" ht="24.95" customHeight="1" x14ac:dyDescent="0.2">
      <c r="A7" s="215"/>
      <c r="B7" s="197"/>
      <c r="C7" s="197"/>
      <c r="D7" s="197"/>
      <c r="E7" s="197"/>
    </row>
    <row r="8" spans="1:9" ht="24.95" customHeight="1" x14ac:dyDescent="0.2">
      <c r="A8" s="215"/>
      <c r="B8" s="197"/>
      <c r="C8" s="197"/>
      <c r="D8" s="197"/>
      <c r="E8" s="197"/>
    </row>
    <row r="9" spans="1:9" ht="24.95" customHeight="1" x14ac:dyDescent="0.2">
      <c r="A9" s="215"/>
      <c r="B9" s="197"/>
      <c r="C9" s="197"/>
      <c r="D9" s="197"/>
      <c r="E9" s="197"/>
    </row>
    <row r="10" spans="1:9" ht="24.95" customHeight="1" x14ac:dyDescent="0.2">
      <c r="A10" s="215"/>
      <c r="B10" s="197"/>
      <c r="C10" s="197"/>
      <c r="D10" s="197"/>
      <c r="E10" s="197"/>
    </row>
    <row r="11" spans="1:9" ht="24.95" customHeight="1" x14ac:dyDescent="0.2">
      <c r="A11" s="215"/>
      <c r="B11" s="197"/>
      <c r="C11" s="197"/>
      <c r="D11" s="197"/>
      <c r="E11" s="197"/>
    </row>
    <row r="12" spans="1:9" ht="24.95" customHeight="1" x14ac:dyDescent="0.2">
      <c r="A12" s="215"/>
      <c r="B12" s="197"/>
      <c r="C12" s="197"/>
      <c r="D12" s="197"/>
      <c r="E12" s="197"/>
    </row>
    <row r="13" spans="1:9" ht="24.95" customHeight="1" x14ac:dyDescent="0.2">
      <c r="A13" s="215"/>
      <c r="B13" s="197"/>
      <c r="C13" s="197"/>
      <c r="D13" s="197"/>
      <c r="E13" s="197"/>
    </row>
    <row r="14" spans="1:9" ht="24.95" customHeight="1" x14ac:dyDescent="0.2">
      <c r="A14" s="215"/>
      <c r="B14" s="197"/>
      <c r="C14" s="197"/>
      <c r="D14" s="197"/>
      <c r="E14" s="197"/>
    </row>
    <row r="15" spans="1:9" ht="24.95" customHeight="1" x14ac:dyDescent="0.2">
      <c r="A15" s="215"/>
      <c r="B15" s="197"/>
      <c r="C15" s="197"/>
      <c r="D15" s="197"/>
      <c r="E15" s="197"/>
      <c r="I15" t="s">
        <v>152</v>
      </c>
    </row>
    <row r="16" spans="1:9" ht="24.95" customHeight="1" x14ac:dyDescent="0.2">
      <c r="A16" s="215"/>
      <c r="B16" s="197"/>
      <c r="C16" s="197"/>
      <c r="D16" s="197"/>
      <c r="E16" s="197"/>
    </row>
    <row r="17" spans="1:5" ht="24.95" customHeight="1" x14ac:dyDescent="0.2">
      <c r="A17" s="215"/>
      <c r="B17" s="197"/>
      <c r="C17" s="197"/>
      <c r="D17" s="197"/>
      <c r="E17" s="197"/>
    </row>
    <row r="18" spans="1:5" ht="24.95" customHeight="1" x14ac:dyDescent="0.2">
      <c r="A18" s="215"/>
      <c r="B18" s="197"/>
      <c r="C18" s="197"/>
      <c r="D18" s="197"/>
      <c r="E18" s="197"/>
    </row>
    <row r="19" spans="1:5" ht="24.95" customHeight="1" x14ac:dyDescent="0.2">
      <c r="A19" s="215"/>
      <c r="B19" s="197"/>
      <c r="C19" s="197"/>
      <c r="D19" s="197"/>
      <c r="E19" s="197"/>
    </row>
    <row r="20" spans="1:5" ht="24.95" customHeight="1" x14ac:dyDescent="0.2">
      <c r="A20" s="215"/>
      <c r="B20" s="197"/>
      <c r="C20" s="197"/>
      <c r="D20" s="197"/>
      <c r="E20" s="197"/>
    </row>
    <row r="21" spans="1:5" ht="24.95" customHeight="1" x14ac:dyDescent="0.2">
      <c r="A21" s="215"/>
      <c r="B21" s="197"/>
      <c r="C21" s="197"/>
      <c r="D21" s="197"/>
      <c r="E21" s="197"/>
    </row>
    <row r="22" spans="1:5" ht="24.95" customHeight="1" x14ac:dyDescent="0.2">
      <c r="A22" s="215"/>
      <c r="B22" s="197"/>
      <c r="C22" s="197"/>
      <c r="D22" s="197"/>
      <c r="E22" s="197"/>
    </row>
    <row r="23" spans="1:5" ht="24.95" customHeight="1" x14ac:dyDescent="0.2">
      <c r="A23" s="215"/>
      <c r="B23" s="197"/>
      <c r="C23" s="197"/>
      <c r="D23" s="197"/>
      <c r="E23" s="197"/>
    </row>
    <row r="24" spans="1:5" x14ac:dyDescent="0.2">
      <c r="A24" s="216"/>
      <c r="B24" s="196"/>
      <c r="C24" s="196"/>
      <c r="D24" s="196"/>
      <c r="E24" s="196"/>
    </row>
    <row r="25" spans="1:5" x14ac:dyDescent="0.2">
      <c r="A25" s="216"/>
      <c r="B25" s="196"/>
      <c r="C25" s="196"/>
      <c r="D25" s="196"/>
      <c r="E25" s="196"/>
    </row>
    <row r="26" spans="1:5" x14ac:dyDescent="0.2">
      <c r="A26" s="216"/>
      <c r="B26" s="196"/>
      <c r="C26" s="196"/>
      <c r="D26" s="196"/>
      <c r="E26" s="196"/>
    </row>
    <row r="27" spans="1:5" x14ac:dyDescent="0.2">
      <c r="A27" s="216"/>
      <c r="B27" s="196"/>
      <c r="C27" s="196"/>
      <c r="D27" s="196"/>
      <c r="E27" s="196"/>
    </row>
    <row r="28" spans="1:5" x14ac:dyDescent="0.2">
      <c r="A28" s="216"/>
      <c r="B28" s="196"/>
      <c r="C28" s="196"/>
      <c r="D28" s="196"/>
      <c r="E28" s="196"/>
    </row>
    <row r="29" spans="1:5" x14ac:dyDescent="0.2">
      <c r="A29" s="216"/>
      <c r="B29" s="196"/>
      <c r="C29" s="196"/>
      <c r="D29" s="196"/>
      <c r="E29" s="196"/>
    </row>
    <row r="30" spans="1:5" x14ac:dyDescent="0.2">
      <c r="A30" s="216"/>
      <c r="B30" s="196"/>
      <c r="C30" s="196"/>
      <c r="D30" s="196"/>
      <c r="E30" s="196"/>
    </row>
    <row r="31" spans="1:5" x14ac:dyDescent="0.2">
      <c r="A31" s="216"/>
      <c r="B31" s="196"/>
      <c r="C31" s="196"/>
      <c r="D31" s="196"/>
      <c r="E31" s="196"/>
    </row>
    <row r="32" spans="1:5" x14ac:dyDescent="0.2">
      <c r="A32" s="216"/>
      <c r="B32" s="196"/>
      <c r="C32" s="196"/>
      <c r="D32" s="196"/>
      <c r="E32" s="196"/>
    </row>
    <row r="33" spans="1:5" x14ac:dyDescent="0.2">
      <c r="A33" s="216"/>
      <c r="B33" s="196"/>
      <c r="C33" s="196"/>
      <c r="D33" s="196"/>
      <c r="E33" s="196"/>
    </row>
    <row r="34" spans="1:5" x14ac:dyDescent="0.2">
      <c r="A34" s="216"/>
      <c r="B34" s="196"/>
      <c r="C34" s="196"/>
      <c r="D34" s="196"/>
      <c r="E34" s="196"/>
    </row>
    <row r="35" spans="1:5" x14ac:dyDescent="0.2">
      <c r="A35" s="216"/>
      <c r="B35" s="196"/>
      <c r="C35" s="196"/>
      <c r="D35" s="196"/>
      <c r="E35" s="196"/>
    </row>
    <row r="36" spans="1:5" x14ac:dyDescent="0.2">
      <c r="A36" s="216"/>
      <c r="B36" s="196"/>
      <c r="C36" s="196"/>
      <c r="D36" s="196"/>
      <c r="E36" s="196"/>
    </row>
    <row r="37" spans="1:5" x14ac:dyDescent="0.2">
      <c r="A37" s="216"/>
      <c r="B37" s="196"/>
      <c r="C37" s="196"/>
      <c r="D37" s="196"/>
      <c r="E37" s="196"/>
    </row>
    <row r="38" spans="1:5" x14ac:dyDescent="0.2">
      <c r="A38" s="216"/>
      <c r="B38" s="196"/>
      <c r="C38" s="196"/>
      <c r="D38" s="196"/>
      <c r="E38" s="196"/>
    </row>
    <row r="39" spans="1:5" x14ac:dyDescent="0.2">
      <c r="A39" s="216"/>
      <c r="B39" s="196"/>
      <c r="C39" s="196"/>
      <c r="D39" s="196"/>
      <c r="E39" s="196"/>
    </row>
    <row r="40" spans="1:5" x14ac:dyDescent="0.2">
      <c r="A40" s="216"/>
      <c r="B40" s="196"/>
      <c r="C40" s="196"/>
      <c r="D40" s="196"/>
      <c r="E40" s="196"/>
    </row>
    <row r="41" spans="1:5" x14ac:dyDescent="0.2">
      <c r="A41" s="216"/>
      <c r="B41" s="196"/>
      <c r="C41" s="196"/>
      <c r="D41" s="196"/>
      <c r="E41" s="196"/>
    </row>
    <row r="42" spans="1:5" x14ac:dyDescent="0.2">
      <c r="A42" s="216"/>
      <c r="B42" s="196"/>
      <c r="C42" s="196"/>
      <c r="D42" s="196"/>
      <c r="E42" s="196"/>
    </row>
    <row r="43" spans="1:5" x14ac:dyDescent="0.2">
      <c r="A43" s="216"/>
      <c r="B43" s="196"/>
      <c r="C43" s="196"/>
      <c r="D43" s="196"/>
      <c r="E43" s="196"/>
    </row>
    <row r="44" spans="1:5" x14ac:dyDescent="0.2">
      <c r="A44" s="216"/>
      <c r="B44" s="196"/>
      <c r="C44" s="196"/>
      <c r="D44" s="196"/>
      <c r="E44" s="196"/>
    </row>
    <row r="45" spans="1:5" x14ac:dyDescent="0.2">
      <c r="A45" s="216"/>
      <c r="B45" s="196"/>
      <c r="C45" s="196"/>
      <c r="D45" s="196"/>
      <c r="E45" s="196"/>
    </row>
    <row r="46" spans="1:5" x14ac:dyDescent="0.2">
      <c r="A46" s="216"/>
      <c r="B46" s="196"/>
      <c r="C46" s="196"/>
      <c r="D46" s="196"/>
      <c r="E46" s="196"/>
    </row>
    <row r="47" spans="1:5" x14ac:dyDescent="0.2">
      <c r="A47" s="216"/>
      <c r="B47" s="196"/>
      <c r="C47" s="196"/>
      <c r="D47" s="196"/>
      <c r="E47" s="196"/>
    </row>
    <row r="48" spans="1:5" x14ac:dyDescent="0.2">
      <c r="A48" s="216"/>
      <c r="B48" s="196"/>
      <c r="C48" s="196"/>
      <c r="D48" s="196"/>
      <c r="E48" s="196"/>
    </row>
    <row r="49" spans="1:5" x14ac:dyDescent="0.2">
      <c r="A49" s="216"/>
      <c r="B49" s="196"/>
      <c r="C49" s="196"/>
      <c r="D49" s="196"/>
      <c r="E49" s="196"/>
    </row>
    <row r="50" spans="1:5" x14ac:dyDescent="0.2">
      <c r="A50" s="216"/>
      <c r="B50" s="196"/>
      <c r="C50" s="196"/>
      <c r="D50" s="196"/>
      <c r="E50" s="196"/>
    </row>
    <row r="51" spans="1:5" x14ac:dyDescent="0.2">
      <c r="A51" s="216"/>
      <c r="B51" s="196"/>
      <c r="C51" s="196"/>
      <c r="D51" s="196"/>
      <c r="E51" s="196"/>
    </row>
    <row r="52" spans="1:5" x14ac:dyDescent="0.2">
      <c r="A52" s="216"/>
      <c r="B52" s="196"/>
      <c r="C52" s="196"/>
      <c r="D52" s="196"/>
      <c r="E52" s="196"/>
    </row>
    <row r="53" spans="1:5" x14ac:dyDescent="0.2">
      <c r="A53" s="216"/>
      <c r="B53" s="196"/>
      <c r="C53" s="196"/>
      <c r="D53" s="196"/>
      <c r="E53" s="196"/>
    </row>
    <row r="54" spans="1:5" x14ac:dyDescent="0.2">
      <c r="A54" s="216"/>
      <c r="B54" s="196"/>
      <c r="C54" s="196"/>
      <c r="D54" s="196"/>
      <c r="E54" s="196"/>
    </row>
    <row r="55" spans="1:5" x14ac:dyDescent="0.2">
      <c r="A55" s="216"/>
      <c r="B55" s="196"/>
      <c r="C55" s="196"/>
      <c r="D55" s="196"/>
      <c r="E55" s="196"/>
    </row>
    <row r="56" spans="1:5" x14ac:dyDescent="0.2">
      <c r="A56" s="216"/>
      <c r="B56" s="196"/>
      <c r="C56" s="196"/>
      <c r="D56" s="196"/>
      <c r="E56" s="196"/>
    </row>
    <row r="57" spans="1:5" x14ac:dyDescent="0.2">
      <c r="A57" s="216"/>
      <c r="B57" s="196"/>
      <c r="C57" s="196"/>
      <c r="D57" s="196"/>
      <c r="E57" s="196"/>
    </row>
    <row r="58" spans="1:5" x14ac:dyDescent="0.2">
      <c r="A58" s="216"/>
      <c r="B58" s="196"/>
      <c r="C58" s="196"/>
      <c r="D58" s="196"/>
      <c r="E58" s="196"/>
    </row>
    <row r="59" spans="1:5" x14ac:dyDescent="0.2">
      <c r="A59" s="216"/>
      <c r="B59" s="196"/>
      <c r="C59" s="196"/>
      <c r="D59" s="196"/>
      <c r="E59" s="196"/>
    </row>
    <row r="60" spans="1:5" x14ac:dyDescent="0.2">
      <c r="A60" s="216"/>
      <c r="B60" s="196"/>
      <c r="C60" s="196"/>
      <c r="D60" s="196"/>
      <c r="E60" s="196"/>
    </row>
    <row r="61" spans="1:5" x14ac:dyDescent="0.2">
      <c r="A61" s="216"/>
      <c r="B61" s="196"/>
      <c r="C61" s="196"/>
      <c r="D61" s="196"/>
      <c r="E61" s="196"/>
    </row>
    <row r="62" spans="1:5" x14ac:dyDescent="0.2">
      <c r="A62" s="216"/>
      <c r="B62" s="196"/>
      <c r="C62" s="196"/>
      <c r="D62" s="196"/>
      <c r="E62" s="196"/>
    </row>
    <row r="63" spans="1:5" x14ac:dyDescent="0.2">
      <c r="A63" s="216"/>
      <c r="B63" s="196"/>
      <c r="C63" s="196"/>
      <c r="D63" s="196"/>
      <c r="E63" s="196"/>
    </row>
    <row r="64" spans="1:5" x14ac:dyDescent="0.2">
      <c r="A64" s="216"/>
      <c r="B64" s="196"/>
      <c r="C64" s="196"/>
      <c r="D64" s="196"/>
      <c r="E64" s="196"/>
    </row>
    <row r="65" spans="1:5" x14ac:dyDescent="0.2">
      <c r="A65" s="216"/>
      <c r="B65" s="196"/>
      <c r="C65" s="196"/>
      <c r="D65" s="196"/>
      <c r="E65" s="196"/>
    </row>
    <row r="66" spans="1:5" x14ac:dyDescent="0.2">
      <c r="A66" s="216"/>
      <c r="B66" s="196"/>
      <c r="C66" s="196"/>
      <c r="D66" s="196"/>
      <c r="E66" s="196"/>
    </row>
    <row r="67" spans="1:5" x14ac:dyDescent="0.2">
      <c r="A67" s="216"/>
      <c r="B67" s="196"/>
      <c r="C67" s="196"/>
      <c r="D67" s="196"/>
      <c r="E67" s="196"/>
    </row>
    <row r="68" spans="1:5" x14ac:dyDescent="0.2">
      <c r="A68" s="216"/>
      <c r="B68" s="196"/>
      <c r="C68" s="196"/>
      <c r="D68" s="196"/>
      <c r="E68" s="196"/>
    </row>
    <row r="69" spans="1:5" x14ac:dyDescent="0.2">
      <c r="A69" s="216"/>
      <c r="B69" s="196"/>
      <c r="C69" s="196"/>
      <c r="D69" s="196"/>
      <c r="E69" s="196"/>
    </row>
    <row r="70" spans="1:5" x14ac:dyDescent="0.2">
      <c r="A70" s="216"/>
      <c r="B70" s="196"/>
      <c r="C70" s="196"/>
      <c r="D70" s="196"/>
      <c r="E70" s="196"/>
    </row>
    <row r="71" spans="1:5" x14ac:dyDescent="0.2">
      <c r="A71" s="216"/>
      <c r="B71" s="196"/>
      <c r="C71" s="196"/>
      <c r="D71" s="196"/>
      <c r="E71" s="196"/>
    </row>
    <row r="72" spans="1:5" x14ac:dyDescent="0.2">
      <c r="A72" s="216"/>
      <c r="B72" s="196"/>
      <c r="C72" s="196"/>
      <c r="D72" s="196"/>
      <c r="E72" s="196"/>
    </row>
    <row r="73" spans="1:5" x14ac:dyDescent="0.2">
      <c r="A73" s="216"/>
      <c r="B73" s="196"/>
      <c r="C73" s="196"/>
      <c r="D73" s="196"/>
      <c r="E73" s="196"/>
    </row>
    <row r="74" spans="1:5" x14ac:dyDescent="0.2">
      <c r="A74" s="216"/>
      <c r="B74" s="196"/>
      <c r="C74" s="196"/>
      <c r="D74" s="196"/>
      <c r="E74" s="196"/>
    </row>
    <row r="75" spans="1:5" x14ac:dyDescent="0.2">
      <c r="A75" s="216"/>
      <c r="B75" s="196"/>
      <c r="C75" s="196"/>
      <c r="D75" s="196"/>
      <c r="E75" s="196"/>
    </row>
    <row r="76" spans="1:5" x14ac:dyDescent="0.2">
      <c r="A76" s="216"/>
      <c r="B76" s="196"/>
      <c r="C76" s="196"/>
      <c r="D76" s="196"/>
      <c r="E76" s="196"/>
    </row>
    <row r="77" spans="1:5" x14ac:dyDescent="0.2">
      <c r="A77" s="216"/>
      <c r="B77" s="196"/>
      <c r="C77" s="196"/>
      <c r="D77" s="196"/>
      <c r="E77" s="196"/>
    </row>
    <row r="78" spans="1:5" x14ac:dyDescent="0.2">
      <c r="A78" s="216"/>
      <c r="B78" s="196"/>
      <c r="C78" s="196"/>
      <c r="D78" s="196"/>
      <c r="E78" s="196"/>
    </row>
    <row r="79" spans="1:5" x14ac:dyDescent="0.2">
      <c r="A79" s="216"/>
      <c r="B79" s="196"/>
      <c r="C79" s="196"/>
      <c r="D79" s="196"/>
      <c r="E79" s="196"/>
    </row>
    <row r="80" spans="1:5" x14ac:dyDescent="0.2">
      <c r="A80" s="216"/>
      <c r="B80" s="196"/>
      <c r="C80" s="196"/>
      <c r="D80" s="196"/>
      <c r="E80" s="196"/>
    </row>
    <row r="81" spans="1:5" x14ac:dyDescent="0.2">
      <c r="A81" s="216"/>
      <c r="B81" s="196"/>
      <c r="C81" s="196"/>
      <c r="D81" s="196"/>
      <c r="E81" s="196"/>
    </row>
    <row r="82" spans="1:5" x14ac:dyDescent="0.2">
      <c r="A82" s="216"/>
      <c r="B82" s="196"/>
      <c r="C82" s="196"/>
      <c r="D82" s="196"/>
      <c r="E82" s="196"/>
    </row>
    <row r="83" spans="1:5" x14ac:dyDescent="0.2">
      <c r="A83" s="216"/>
      <c r="B83" s="196"/>
      <c r="C83" s="196"/>
      <c r="D83" s="196"/>
      <c r="E83" s="196"/>
    </row>
    <row r="84" spans="1:5" x14ac:dyDescent="0.2">
      <c r="A84" s="216"/>
      <c r="B84" s="196"/>
      <c r="C84" s="196"/>
      <c r="D84" s="196"/>
      <c r="E84" s="196"/>
    </row>
    <row r="85" spans="1:5" x14ac:dyDescent="0.2">
      <c r="A85" s="216"/>
      <c r="B85" s="196"/>
      <c r="C85" s="196"/>
      <c r="D85" s="196"/>
      <c r="E85" s="196"/>
    </row>
    <row r="86" spans="1:5" x14ac:dyDescent="0.2">
      <c r="A86" s="216"/>
      <c r="B86" s="196"/>
      <c r="C86" s="196"/>
      <c r="D86" s="196"/>
      <c r="E86" s="196"/>
    </row>
    <row r="87" spans="1:5" x14ac:dyDescent="0.2">
      <c r="A87" s="216"/>
      <c r="B87" s="196"/>
      <c r="C87" s="196"/>
      <c r="D87" s="196"/>
      <c r="E87" s="196"/>
    </row>
    <row r="88" spans="1:5" x14ac:dyDescent="0.2">
      <c r="A88" s="216"/>
      <c r="B88" s="196"/>
      <c r="C88" s="196"/>
      <c r="D88" s="196"/>
      <c r="E88" s="196"/>
    </row>
    <row r="89" spans="1:5" x14ac:dyDescent="0.2">
      <c r="A89" s="216"/>
      <c r="B89" s="196"/>
      <c r="C89" s="196"/>
      <c r="D89" s="196"/>
      <c r="E89" s="196"/>
    </row>
    <row r="90" spans="1:5" x14ac:dyDescent="0.2">
      <c r="A90" s="216"/>
      <c r="B90" s="196"/>
      <c r="C90" s="196"/>
      <c r="D90" s="196"/>
      <c r="E90" s="196"/>
    </row>
    <row r="91" spans="1:5" x14ac:dyDescent="0.2">
      <c r="A91" s="216"/>
      <c r="B91" s="196"/>
      <c r="C91" s="196"/>
      <c r="D91" s="196"/>
      <c r="E91" s="196"/>
    </row>
    <row r="92" spans="1:5" x14ac:dyDescent="0.2">
      <c r="A92" s="216"/>
      <c r="B92" s="196"/>
      <c r="C92" s="196"/>
      <c r="D92" s="196"/>
      <c r="E92" s="196"/>
    </row>
    <row r="93" spans="1:5" x14ac:dyDescent="0.2">
      <c r="A93" s="216"/>
      <c r="B93" s="196"/>
      <c r="C93" s="196"/>
      <c r="D93" s="196"/>
      <c r="E93" s="196"/>
    </row>
    <row r="94" spans="1:5" x14ac:dyDescent="0.2">
      <c r="A94" s="216"/>
      <c r="B94" s="196"/>
      <c r="C94" s="196"/>
      <c r="D94" s="196"/>
      <c r="E94" s="196"/>
    </row>
    <row r="95" spans="1:5" x14ac:dyDescent="0.2">
      <c r="A95" s="216"/>
      <c r="B95" s="196"/>
      <c r="C95" s="196"/>
      <c r="D95" s="196"/>
      <c r="E95" s="196"/>
    </row>
    <row r="96" spans="1:5" x14ac:dyDescent="0.2">
      <c r="A96" s="216"/>
      <c r="B96" s="196"/>
      <c r="C96" s="196"/>
      <c r="D96" s="196"/>
      <c r="E96" s="196"/>
    </row>
    <row r="97" spans="1:5" x14ac:dyDescent="0.2">
      <c r="A97" s="216"/>
      <c r="B97" s="196"/>
      <c r="C97" s="196"/>
      <c r="D97" s="196"/>
      <c r="E97" s="196"/>
    </row>
    <row r="98" spans="1:5" x14ac:dyDescent="0.2">
      <c r="A98" s="216"/>
      <c r="B98" s="196"/>
      <c r="C98" s="196"/>
      <c r="D98" s="196"/>
      <c r="E98" s="196"/>
    </row>
    <row r="99" spans="1:5" x14ac:dyDescent="0.2">
      <c r="A99" s="216"/>
      <c r="B99" s="196"/>
      <c r="C99" s="196"/>
      <c r="D99" s="196"/>
      <c r="E99" s="196"/>
    </row>
    <row r="100" spans="1:5" x14ac:dyDescent="0.2">
      <c r="A100" s="216"/>
      <c r="B100" s="196"/>
      <c r="C100" s="196"/>
      <c r="D100" s="196"/>
      <c r="E100" s="196"/>
    </row>
    <row r="101" spans="1:5" x14ac:dyDescent="0.2">
      <c r="A101" s="216"/>
      <c r="B101" s="196"/>
      <c r="C101" s="196"/>
      <c r="D101" s="196"/>
      <c r="E101" s="196"/>
    </row>
    <row r="102" spans="1:5" x14ac:dyDescent="0.2">
      <c r="A102" s="216"/>
      <c r="B102" s="196"/>
      <c r="C102" s="196"/>
      <c r="D102" s="196"/>
      <c r="E102" s="196"/>
    </row>
    <row r="103" spans="1:5" x14ac:dyDescent="0.2">
      <c r="A103" s="216"/>
      <c r="B103" s="196"/>
      <c r="C103" s="196"/>
      <c r="D103" s="196"/>
      <c r="E103" s="196"/>
    </row>
    <row r="104" spans="1:5" x14ac:dyDescent="0.2">
      <c r="A104" s="216"/>
      <c r="B104" s="196"/>
      <c r="C104" s="196"/>
      <c r="D104" s="196"/>
      <c r="E104" s="196"/>
    </row>
    <row r="105" spans="1:5" x14ac:dyDescent="0.2">
      <c r="A105" s="216"/>
      <c r="B105" s="196"/>
      <c r="C105" s="196"/>
      <c r="D105" s="196"/>
      <c r="E105" s="196"/>
    </row>
    <row r="106" spans="1:5" x14ac:dyDescent="0.2">
      <c r="A106" s="216"/>
      <c r="B106" s="196"/>
      <c r="C106" s="196"/>
      <c r="D106" s="196"/>
      <c r="E106" s="196"/>
    </row>
    <row r="107" spans="1:5" x14ac:dyDescent="0.2">
      <c r="A107" s="216"/>
      <c r="B107" s="196"/>
      <c r="C107" s="196"/>
      <c r="D107" s="196"/>
      <c r="E107" s="196"/>
    </row>
    <row r="108" spans="1:5" x14ac:dyDescent="0.2">
      <c r="A108" s="216"/>
      <c r="B108" s="196"/>
      <c r="C108" s="196"/>
      <c r="D108" s="196"/>
      <c r="E108" s="196"/>
    </row>
    <row r="109" spans="1:5" x14ac:dyDescent="0.2">
      <c r="A109" s="216"/>
      <c r="B109" s="196"/>
      <c r="C109" s="196"/>
      <c r="D109" s="196"/>
      <c r="E109" s="196"/>
    </row>
    <row r="110" spans="1:5" x14ac:dyDescent="0.2">
      <c r="A110" s="216"/>
      <c r="B110" s="196"/>
      <c r="C110" s="196"/>
      <c r="D110" s="196"/>
      <c r="E110" s="196"/>
    </row>
    <row r="111" spans="1:5" x14ac:dyDescent="0.2">
      <c r="A111" s="216"/>
      <c r="B111" s="196"/>
      <c r="C111" s="196"/>
      <c r="D111" s="196"/>
      <c r="E111" s="196"/>
    </row>
    <row r="112" spans="1:5" x14ac:dyDescent="0.2">
      <c r="A112" s="216"/>
      <c r="B112" s="196"/>
      <c r="C112" s="196"/>
      <c r="D112" s="196"/>
      <c r="E112" s="196"/>
    </row>
    <row r="113" spans="1:5" x14ac:dyDescent="0.2">
      <c r="A113" s="216"/>
      <c r="B113" s="196"/>
      <c r="C113" s="196"/>
      <c r="D113" s="196"/>
      <c r="E113" s="196"/>
    </row>
    <row r="114" spans="1:5" x14ac:dyDescent="0.2">
      <c r="A114" s="216"/>
      <c r="B114" s="196"/>
      <c r="C114" s="196"/>
      <c r="D114" s="196"/>
      <c r="E114" s="196"/>
    </row>
    <row r="115" spans="1:5" x14ac:dyDescent="0.2">
      <c r="A115" s="216"/>
      <c r="B115" s="196"/>
      <c r="C115" s="196"/>
      <c r="D115" s="196"/>
      <c r="E115" s="196"/>
    </row>
    <row r="116" spans="1:5" x14ac:dyDescent="0.2">
      <c r="A116" s="216"/>
      <c r="B116" s="196"/>
      <c r="C116" s="196"/>
      <c r="D116" s="196"/>
      <c r="E116" s="196"/>
    </row>
    <row r="117" spans="1:5" x14ac:dyDescent="0.2">
      <c r="A117" s="216"/>
      <c r="B117" s="196"/>
      <c r="C117" s="196"/>
      <c r="D117" s="196"/>
      <c r="E117" s="196"/>
    </row>
    <row r="118" spans="1:5" x14ac:dyDescent="0.2">
      <c r="A118" s="216"/>
      <c r="B118" s="196"/>
      <c r="C118" s="196"/>
      <c r="D118" s="196"/>
      <c r="E118" s="196"/>
    </row>
    <row r="119" spans="1:5" x14ac:dyDescent="0.2">
      <c r="A119" s="216"/>
      <c r="B119" s="196"/>
      <c r="C119" s="196"/>
      <c r="D119" s="196"/>
      <c r="E119" s="196"/>
    </row>
    <row r="120" spans="1:5" x14ac:dyDescent="0.2">
      <c r="A120" s="216"/>
      <c r="B120" s="196"/>
      <c r="C120" s="196"/>
      <c r="D120" s="196"/>
      <c r="E120" s="196"/>
    </row>
    <row r="121" spans="1:5" x14ac:dyDescent="0.2">
      <c r="A121" s="216"/>
      <c r="B121" s="196"/>
      <c r="C121" s="196"/>
      <c r="D121" s="196"/>
      <c r="E121" s="196"/>
    </row>
    <row r="122" spans="1:5" x14ac:dyDescent="0.2">
      <c r="A122" s="216"/>
      <c r="B122" s="196"/>
      <c r="C122" s="196"/>
      <c r="D122" s="196"/>
      <c r="E122" s="196"/>
    </row>
    <row r="123" spans="1:5" x14ac:dyDescent="0.2">
      <c r="A123" s="216"/>
      <c r="B123" s="196"/>
      <c r="C123" s="196"/>
      <c r="D123" s="196"/>
      <c r="E123" s="196"/>
    </row>
    <row r="124" spans="1:5" x14ac:dyDescent="0.2">
      <c r="A124" s="216"/>
      <c r="B124" s="196"/>
      <c r="C124" s="196"/>
      <c r="D124" s="196"/>
      <c r="E124" s="196"/>
    </row>
    <row r="125" spans="1:5" x14ac:dyDescent="0.2">
      <c r="A125" s="216"/>
      <c r="B125" s="196"/>
      <c r="C125" s="196"/>
      <c r="D125" s="196"/>
      <c r="E125" s="196"/>
    </row>
    <row r="126" spans="1:5" x14ac:dyDescent="0.2">
      <c r="A126" s="216"/>
      <c r="B126" s="196"/>
      <c r="C126" s="196"/>
      <c r="D126" s="196"/>
      <c r="E126" s="196"/>
    </row>
    <row r="127" spans="1:5" x14ac:dyDescent="0.2">
      <c r="A127" s="216"/>
      <c r="B127" s="196"/>
      <c r="C127" s="196"/>
      <c r="D127" s="196"/>
      <c r="E127" s="196"/>
    </row>
    <row r="128" spans="1:5" x14ac:dyDescent="0.2">
      <c r="A128" s="216"/>
      <c r="B128" s="196"/>
      <c r="C128" s="196"/>
      <c r="D128" s="196"/>
      <c r="E128" s="196"/>
    </row>
    <row r="129" spans="1:5" x14ac:dyDescent="0.2">
      <c r="A129" s="216"/>
      <c r="B129" s="196"/>
      <c r="C129" s="196"/>
      <c r="D129" s="196"/>
      <c r="E129" s="196"/>
    </row>
    <row r="130" spans="1:5" x14ac:dyDescent="0.2">
      <c r="A130" s="216"/>
      <c r="B130" s="196"/>
      <c r="C130" s="196"/>
      <c r="D130" s="196"/>
      <c r="E130" s="196"/>
    </row>
    <row r="131" spans="1:5" x14ac:dyDescent="0.2">
      <c r="A131" s="216"/>
      <c r="B131" s="196"/>
      <c r="C131" s="196"/>
      <c r="D131" s="196"/>
      <c r="E131" s="196"/>
    </row>
    <row r="132" spans="1:5" x14ac:dyDescent="0.2">
      <c r="A132" s="216"/>
      <c r="B132" s="196"/>
      <c r="C132" s="196"/>
      <c r="D132" s="196"/>
      <c r="E132" s="196"/>
    </row>
    <row r="133" spans="1:5" x14ac:dyDescent="0.2">
      <c r="A133" s="216"/>
      <c r="B133" s="196"/>
      <c r="C133" s="196"/>
      <c r="D133" s="196"/>
      <c r="E133" s="196"/>
    </row>
    <row r="134" spans="1:5" x14ac:dyDescent="0.2">
      <c r="A134" s="216"/>
      <c r="B134" s="196"/>
      <c r="C134" s="196"/>
      <c r="D134" s="196"/>
      <c r="E134" s="196"/>
    </row>
    <row r="135" spans="1:5" x14ac:dyDescent="0.2">
      <c r="A135" s="216"/>
      <c r="B135" s="196"/>
      <c r="C135" s="196"/>
      <c r="D135" s="196"/>
      <c r="E135" s="196"/>
    </row>
    <row r="136" spans="1:5" x14ac:dyDescent="0.2">
      <c r="A136" s="216"/>
      <c r="B136" s="196"/>
      <c r="C136" s="196"/>
      <c r="D136" s="196"/>
      <c r="E136" s="196"/>
    </row>
    <row r="137" spans="1:5" x14ac:dyDescent="0.2">
      <c r="A137" s="216"/>
      <c r="B137" s="196"/>
      <c r="C137" s="196"/>
      <c r="D137" s="196"/>
      <c r="E137" s="196"/>
    </row>
    <row r="138" spans="1:5" x14ac:dyDescent="0.2">
      <c r="A138" s="216"/>
      <c r="B138" s="196"/>
      <c r="C138" s="196"/>
      <c r="D138" s="196"/>
      <c r="E138" s="196"/>
    </row>
    <row r="139" spans="1:5" x14ac:dyDescent="0.2">
      <c r="A139" s="216"/>
      <c r="B139" s="196"/>
      <c r="C139" s="196"/>
      <c r="D139" s="196"/>
      <c r="E139" s="196"/>
    </row>
    <row r="140" spans="1:5" x14ac:dyDescent="0.2">
      <c r="A140" s="216"/>
      <c r="B140" s="196"/>
      <c r="C140" s="196"/>
      <c r="D140" s="196"/>
      <c r="E140" s="196"/>
    </row>
    <row r="141" spans="1:5" x14ac:dyDescent="0.2">
      <c r="A141" s="216"/>
      <c r="B141" s="196"/>
      <c r="C141" s="196"/>
      <c r="D141" s="196"/>
      <c r="E141" s="196"/>
    </row>
    <row r="142" spans="1:5" x14ac:dyDescent="0.2">
      <c r="A142" s="216"/>
      <c r="B142" s="196"/>
      <c r="C142" s="196"/>
      <c r="D142" s="196"/>
      <c r="E142" s="196"/>
    </row>
    <row r="143" spans="1:5" x14ac:dyDescent="0.2">
      <c r="A143" s="216"/>
      <c r="B143" s="196"/>
      <c r="C143" s="196"/>
      <c r="D143" s="196"/>
      <c r="E143" s="196"/>
    </row>
    <row r="144" spans="1:5" x14ac:dyDescent="0.2">
      <c r="A144" s="216"/>
      <c r="B144" s="196"/>
      <c r="C144" s="196"/>
      <c r="D144" s="196"/>
      <c r="E144" s="196"/>
    </row>
    <row r="145" spans="1:5" x14ac:dyDescent="0.2">
      <c r="A145" s="216"/>
      <c r="B145" s="196"/>
      <c r="C145" s="196"/>
      <c r="D145" s="196"/>
      <c r="E145" s="196"/>
    </row>
    <row r="146" spans="1:5" x14ac:dyDescent="0.2">
      <c r="A146" s="216"/>
      <c r="B146" s="196"/>
      <c r="C146" s="196"/>
      <c r="D146" s="196"/>
      <c r="E146" s="196"/>
    </row>
    <row r="147" spans="1:5" x14ac:dyDescent="0.2">
      <c r="A147" s="216"/>
      <c r="B147" s="196"/>
      <c r="C147" s="196"/>
      <c r="D147" s="196"/>
      <c r="E147" s="196"/>
    </row>
    <row r="148" spans="1:5" x14ac:dyDescent="0.2">
      <c r="A148" s="216"/>
      <c r="B148" s="196"/>
      <c r="C148" s="196"/>
      <c r="D148" s="196"/>
      <c r="E148" s="196"/>
    </row>
    <row r="149" spans="1:5" x14ac:dyDescent="0.2">
      <c r="A149" s="216"/>
      <c r="B149" s="196"/>
      <c r="C149" s="196"/>
      <c r="D149" s="196"/>
      <c r="E149" s="196"/>
    </row>
    <row r="150" spans="1:5" x14ac:dyDescent="0.2">
      <c r="A150" s="216"/>
      <c r="B150" s="196"/>
      <c r="C150" s="196"/>
      <c r="D150" s="196"/>
      <c r="E150" s="196"/>
    </row>
    <row r="151" spans="1:5" x14ac:dyDescent="0.2">
      <c r="A151" s="216"/>
      <c r="B151" s="196"/>
      <c r="C151" s="196"/>
      <c r="D151" s="196"/>
      <c r="E151" s="196"/>
    </row>
    <row r="152" spans="1:5" x14ac:dyDescent="0.2">
      <c r="A152" s="216"/>
      <c r="B152" s="196"/>
      <c r="C152" s="196"/>
      <c r="D152" s="196"/>
      <c r="E152" s="196"/>
    </row>
    <row r="153" spans="1:5" x14ac:dyDescent="0.2">
      <c r="A153" s="216"/>
      <c r="B153" s="196"/>
      <c r="C153" s="196"/>
      <c r="D153" s="196"/>
      <c r="E153" s="196"/>
    </row>
    <row r="154" spans="1:5" x14ac:dyDescent="0.2">
      <c r="A154" s="216"/>
      <c r="B154" s="196"/>
      <c r="C154" s="196"/>
      <c r="D154" s="196"/>
      <c r="E154" s="196"/>
    </row>
    <row r="155" spans="1:5" x14ac:dyDescent="0.2">
      <c r="A155" s="216"/>
      <c r="B155" s="196"/>
      <c r="C155" s="196"/>
      <c r="D155" s="196"/>
      <c r="E155" s="196"/>
    </row>
    <row r="156" spans="1:5" x14ac:dyDescent="0.2">
      <c r="A156" s="216"/>
      <c r="B156" s="196"/>
      <c r="C156" s="196"/>
      <c r="D156" s="196"/>
      <c r="E156" s="196"/>
    </row>
    <row r="157" spans="1:5" x14ac:dyDescent="0.2">
      <c r="A157" s="216"/>
      <c r="B157" s="196"/>
      <c r="C157" s="196"/>
      <c r="D157" s="196"/>
      <c r="E157" s="196"/>
    </row>
    <row r="158" spans="1:5" x14ac:dyDescent="0.2">
      <c r="A158" s="216"/>
      <c r="B158" s="196"/>
      <c r="C158" s="196"/>
      <c r="D158" s="196"/>
      <c r="E158" s="196"/>
    </row>
    <row r="159" spans="1:5" x14ac:dyDescent="0.2">
      <c r="A159" s="216"/>
      <c r="B159" s="196"/>
      <c r="C159" s="196"/>
      <c r="D159" s="196"/>
      <c r="E159" s="196"/>
    </row>
    <row r="160" spans="1:5" x14ac:dyDescent="0.2">
      <c r="A160" s="216"/>
      <c r="B160" s="196"/>
      <c r="C160" s="196"/>
      <c r="D160" s="196"/>
      <c r="E160" s="196"/>
    </row>
    <row r="161" spans="1:5" x14ac:dyDescent="0.2">
      <c r="A161" s="216"/>
      <c r="B161" s="196"/>
      <c r="C161" s="196"/>
      <c r="D161" s="196"/>
      <c r="E161" s="196"/>
    </row>
    <row r="162" spans="1:5" x14ac:dyDescent="0.2">
      <c r="A162" s="216"/>
      <c r="B162" s="196"/>
      <c r="C162" s="196"/>
      <c r="D162" s="196"/>
      <c r="E162" s="196"/>
    </row>
    <row r="163" spans="1:5" x14ac:dyDescent="0.2">
      <c r="A163" s="216"/>
      <c r="B163" s="196"/>
      <c r="C163" s="196"/>
      <c r="D163" s="196"/>
      <c r="E163" s="196"/>
    </row>
    <row r="164" spans="1:5" x14ac:dyDescent="0.2">
      <c r="A164" s="216"/>
      <c r="B164" s="196"/>
      <c r="C164" s="196"/>
      <c r="D164" s="196"/>
      <c r="E164" s="196"/>
    </row>
    <row r="165" spans="1:5" x14ac:dyDescent="0.2">
      <c r="A165" s="216"/>
      <c r="B165" s="196"/>
      <c r="C165" s="196"/>
      <c r="D165" s="196"/>
      <c r="E165" s="196"/>
    </row>
    <row r="166" spans="1:5" x14ac:dyDescent="0.2">
      <c r="A166" s="216"/>
      <c r="B166" s="196"/>
      <c r="C166" s="196"/>
      <c r="D166" s="196"/>
      <c r="E166" s="196"/>
    </row>
    <row r="167" spans="1:5" x14ac:dyDescent="0.2">
      <c r="A167" s="216"/>
      <c r="B167" s="196"/>
      <c r="C167" s="196"/>
      <c r="D167" s="196"/>
      <c r="E167" s="196"/>
    </row>
    <row r="168" spans="1:5" x14ac:dyDescent="0.2">
      <c r="A168" s="216"/>
      <c r="B168" s="196"/>
      <c r="C168" s="196"/>
      <c r="D168" s="196"/>
      <c r="E168" s="196"/>
    </row>
    <row r="169" spans="1:5" x14ac:dyDescent="0.2">
      <c r="A169" s="216"/>
      <c r="B169" s="196"/>
      <c r="C169" s="196"/>
      <c r="D169" s="196"/>
      <c r="E169" s="196"/>
    </row>
    <row r="170" spans="1:5" x14ac:dyDescent="0.2">
      <c r="A170" s="216"/>
      <c r="B170" s="196"/>
      <c r="C170" s="196"/>
      <c r="D170" s="196"/>
      <c r="E170" s="196"/>
    </row>
    <row r="171" spans="1:5" x14ac:dyDescent="0.2">
      <c r="A171" s="216"/>
      <c r="B171" s="196"/>
      <c r="C171" s="196"/>
      <c r="D171" s="196"/>
      <c r="E171" s="196"/>
    </row>
    <row r="172" spans="1:5" x14ac:dyDescent="0.2">
      <c r="A172" s="216"/>
      <c r="B172" s="196"/>
      <c r="C172" s="196"/>
      <c r="D172" s="196"/>
      <c r="E172" s="196"/>
    </row>
    <row r="173" spans="1:5" x14ac:dyDescent="0.2">
      <c r="A173" s="216"/>
      <c r="B173" s="196"/>
      <c r="C173" s="196"/>
      <c r="D173" s="196"/>
      <c r="E173" s="196"/>
    </row>
    <row r="174" spans="1:5" x14ac:dyDescent="0.2">
      <c r="A174" s="216"/>
      <c r="B174" s="196"/>
      <c r="C174" s="196"/>
      <c r="D174" s="196"/>
      <c r="E174" s="196"/>
    </row>
    <row r="175" spans="1:5" x14ac:dyDescent="0.2">
      <c r="A175" s="216"/>
      <c r="B175" s="196"/>
      <c r="C175" s="196"/>
      <c r="D175" s="196"/>
      <c r="E175" s="196"/>
    </row>
    <row r="176" spans="1:5" x14ac:dyDescent="0.2">
      <c r="A176" s="216"/>
      <c r="B176" s="196"/>
      <c r="C176" s="196"/>
      <c r="D176" s="196"/>
      <c r="E176" s="196"/>
    </row>
    <row r="177" spans="1:5" x14ac:dyDescent="0.2">
      <c r="A177" s="216"/>
      <c r="B177" s="196"/>
      <c r="C177" s="196"/>
      <c r="D177" s="196"/>
      <c r="E177" s="196"/>
    </row>
    <row r="178" spans="1:5" x14ac:dyDescent="0.2">
      <c r="A178" s="216"/>
      <c r="B178" s="196"/>
      <c r="C178" s="196"/>
      <c r="D178" s="196"/>
      <c r="E178" s="196"/>
    </row>
    <row r="179" spans="1:5" x14ac:dyDescent="0.2">
      <c r="A179" s="216"/>
      <c r="B179" s="196"/>
      <c r="C179" s="196"/>
      <c r="D179" s="196"/>
      <c r="E179" s="196"/>
    </row>
    <row r="180" spans="1:5" x14ac:dyDescent="0.2">
      <c r="A180" s="216"/>
      <c r="B180" s="196"/>
      <c r="C180" s="196"/>
      <c r="D180" s="196"/>
      <c r="E180" s="196"/>
    </row>
    <row r="181" spans="1:5" x14ac:dyDescent="0.2">
      <c r="A181" s="216"/>
      <c r="B181" s="196"/>
      <c r="C181" s="196"/>
      <c r="D181" s="196"/>
      <c r="E181" s="196"/>
    </row>
    <row r="182" spans="1:5" x14ac:dyDescent="0.2">
      <c r="A182" s="216"/>
      <c r="B182" s="196"/>
      <c r="C182" s="196"/>
      <c r="D182" s="196"/>
      <c r="E182" s="196"/>
    </row>
    <row r="183" spans="1:5" x14ac:dyDescent="0.2">
      <c r="A183" s="216"/>
      <c r="B183" s="196"/>
      <c r="C183" s="196"/>
      <c r="D183" s="196"/>
      <c r="E183" s="196"/>
    </row>
    <row r="184" spans="1:5" x14ac:dyDescent="0.2">
      <c r="A184" s="216"/>
      <c r="B184" s="196"/>
      <c r="C184" s="196"/>
      <c r="D184" s="196"/>
      <c r="E184" s="196"/>
    </row>
    <row r="185" spans="1:5" x14ac:dyDescent="0.2">
      <c r="A185" s="216"/>
      <c r="B185" s="196"/>
      <c r="C185" s="196"/>
      <c r="D185" s="196"/>
      <c r="E185" s="196"/>
    </row>
    <row r="186" spans="1:5" x14ac:dyDescent="0.2">
      <c r="A186" s="216"/>
      <c r="B186" s="196"/>
      <c r="C186" s="196"/>
      <c r="D186" s="196"/>
      <c r="E186" s="196"/>
    </row>
    <row r="187" spans="1:5" x14ac:dyDescent="0.2">
      <c r="A187" s="216"/>
      <c r="B187" s="196"/>
      <c r="C187" s="196"/>
      <c r="D187" s="196"/>
      <c r="E187" s="196"/>
    </row>
    <row r="188" spans="1:5" x14ac:dyDescent="0.2">
      <c r="A188" s="216"/>
      <c r="B188" s="196"/>
      <c r="C188" s="196"/>
      <c r="D188" s="196"/>
      <c r="E188" s="196"/>
    </row>
    <row r="189" spans="1:5" x14ac:dyDescent="0.2">
      <c r="A189" s="216"/>
      <c r="B189" s="196"/>
      <c r="C189" s="196"/>
      <c r="D189" s="196"/>
      <c r="E189" s="196"/>
    </row>
    <row r="190" spans="1:5" x14ac:dyDescent="0.2">
      <c r="A190" s="216"/>
      <c r="B190" s="196"/>
      <c r="C190" s="196"/>
      <c r="D190" s="196"/>
      <c r="E190" s="196"/>
    </row>
    <row r="191" spans="1:5" x14ac:dyDescent="0.2">
      <c r="A191" s="216"/>
      <c r="B191" s="196"/>
      <c r="C191" s="196"/>
      <c r="D191" s="196"/>
      <c r="E191" s="196"/>
    </row>
    <row r="192" spans="1:5" x14ac:dyDescent="0.2">
      <c r="A192" s="216"/>
      <c r="B192" s="196"/>
      <c r="C192" s="196"/>
      <c r="D192" s="196"/>
      <c r="E192" s="196"/>
    </row>
    <row r="193" spans="1:5" x14ac:dyDescent="0.2">
      <c r="A193" s="216"/>
      <c r="B193" s="196"/>
      <c r="C193" s="196"/>
      <c r="D193" s="196"/>
      <c r="E193" s="196"/>
    </row>
    <row r="194" spans="1:5" x14ac:dyDescent="0.2">
      <c r="A194" s="216"/>
      <c r="B194" s="196"/>
      <c r="C194" s="196"/>
      <c r="D194" s="196"/>
      <c r="E194" s="196"/>
    </row>
    <row r="195" spans="1:5" x14ac:dyDescent="0.2">
      <c r="A195" s="216"/>
      <c r="B195" s="196"/>
      <c r="C195" s="196"/>
      <c r="D195" s="196"/>
      <c r="E195" s="196"/>
    </row>
    <row r="196" spans="1:5" x14ac:dyDescent="0.2">
      <c r="A196" s="216"/>
      <c r="B196" s="196"/>
      <c r="C196" s="196"/>
      <c r="D196" s="196"/>
      <c r="E196" s="196"/>
    </row>
    <row r="197" spans="1:5" x14ac:dyDescent="0.2">
      <c r="A197" s="216"/>
      <c r="B197" s="196"/>
      <c r="C197" s="196"/>
      <c r="D197" s="196"/>
      <c r="E197" s="196"/>
    </row>
    <row r="198" spans="1:5" x14ac:dyDescent="0.2">
      <c r="A198" s="216"/>
      <c r="B198" s="196"/>
      <c r="C198" s="196"/>
      <c r="D198" s="196"/>
      <c r="E198" s="196"/>
    </row>
    <row r="199" spans="1:5" x14ac:dyDescent="0.2">
      <c r="A199" s="216"/>
      <c r="B199" s="196"/>
      <c r="C199" s="196"/>
      <c r="D199" s="196"/>
      <c r="E199" s="196"/>
    </row>
    <row r="200" spans="1:5" x14ac:dyDescent="0.2">
      <c r="A200" s="216"/>
      <c r="B200" s="196"/>
      <c r="C200" s="196"/>
      <c r="D200" s="196"/>
      <c r="E200" s="196"/>
    </row>
    <row r="201" spans="1:5" x14ac:dyDescent="0.2">
      <c r="A201" s="216"/>
      <c r="B201" s="196"/>
      <c r="C201" s="196"/>
      <c r="D201" s="196"/>
      <c r="E201" s="196"/>
    </row>
    <row r="202" spans="1:5" x14ac:dyDescent="0.2">
      <c r="A202" s="216"/>
      <c r="B202" s="196"/>
      <c r="C202" s="196"/>
      <c r="D202" s="196"/>
      <c r="E202" s="196"/>
    </row>
    <row r="203" spans="1:5" x14ac:dyDescent="0.2">
      <c r="A203" s="216"/>
      <c r="B203" s="196"/>
      <c r="C203" s="196"/>
      <c r="D203" s="196"/>
      <c r="E203" s="196"/>
    </row>
    <row r="204" spans="1:5" x14ac:dyDescent="0.2">
      <c r="A204" s="216"/>
      <c r="B204" s="196"/>
      <c r="C204" s="196"/>
      <c r="D204" s="196"/>
      <c r="E204" s="196"/>
    </row>
    <row r="205" spans="1:5" x14ac:dyDescent="0.2">
      <c r="A205" s="216"/>
      <c r="B205" s="196"/>
      <c r="C205" s="196"/>
      <c r="D205" s="196"/>
      <c r="E205" s="196"/>
    </row>
    <row r="206" spans="1:5" x14ac:dyDescent="0.2">
      <c r="A206" s="216"/>
      <c r="B206" s="196"/>
      <c r="C206" s="196"/>
      <c r="D206" s="196"/>
      <c r="E206" s="196"/>
    </row>
    <row r="207" spans="1:5" x14ac:dyDescent="0.2">
      <c r="A207" s="216"/>
      <c r="B207" s="196"/>
      <c r="C207" s="196"/>
      <c r="D207" s="196"/>
      <c r="E207" s="196"/>
    </row>
    <row r="208" spans="1:5" x14ac:dyDescent="0.2">
      <c r="A208" s="216"/>
      <c r="B208" s="196"/>
      <c r="C208" s="196"/>
      <c r="D208" s="196"/>
      <c r="E208" s="196"/>
    </row>
    <row r="209" spans="1:5" x14ac:dyDescent="0.2">
      <c r="A209" s="216"/>
      <c r="B209" s="196"/>
      <c r="C209" s="196"/>
      <c r="D209" s="196"/>
      <c r="E209" s="196"/>
    </row>
    <row r="210" spans="1:5" x14ac:dyDescent="0.2">
      <c r="A210" s="216"/>
      <c r="B210" s="196"/>
      <c r="C210" s="196"/>
      <c r="D210" s="196"/>
      <c r="E210" s="196"/>
    </row>
    <row r="211" spans="1:5" x14ac:dyDescent="0.2">
      <c r="A211" s="216"/>
      <c r="B211" s="196"/>
      <c r="C211" s="196"/>
      <c r="D211" s="196"/>
      <c r="E211" s="196"/>
    </row>
    <row r="212" spans="1:5" x14ac:dyDescent="0.2">
      <c r="A212" s="216"/>
      <c r="B212" s="196"/>
      <c r="C212" s="196"/>
      <c r="D212" s="196"/>
      <c r="E212" s="196"/>
    </row>
    <row r="213" spans="1:5" x14ac:dyDescent="0.2">
      <c r="A213" s="216"/>
      <c r="B213" s="196"/>
      <c r="C213" s="196"/>
      <c r="D213" s="196"/>
      <c r="E213" s="196"/>
    </row>
    <row r="214" spans="1:5" x14ac:dyDescent="0.2">
      <c r="A214" s="216"/>
      <c r="B214" s="196"/>
      <c r="C214" s="196"/>
      <c r="D214" s="196"/>
      <c r="E214" s="196"/>
    </row>
    <row r="215" spans="1:5" x14ac:dyDescent="0.2">
      <c r="A215" s="216"/>
      <c r="B215" s="196"/>
      <c r="C215" s="196"/>
      <c r="D215" s="196"/>
      <c r="E215" s="196"/>
    </row>
    <row r="216" spans="1:5" x14ac:dyDescent="0.2">
      <c r="A216" s="216"/>
      <c r="B216" s="196"/>
      <c r="C216" s="196"/>
      <c r="D216" s="196"/>
      <c r="E216" s="196"/>
    </row>
    <row r="217" spans="1:5" x14ac:dyDescent="0.2">
      <c r="A217" s="216"/>
      <c r="B217" s="196"/>
      <c r="C217" s="196"/>
      <c r="D217" s="196"/>
      <c r="E217" s="196"/>
    </row>
    <row r="218" spans="1:5" x14ac:dyDescent="0.2">
      <c r="A218" s="216"/>
      <c r="B218" s="196"/>
      <c r="C218" s="196"/>
      <c r="D218" s="196"/>
      <c r="E218" s="196"/>
    </row>
    <row r="219" spans="1:5" x14ac:dyDescent="0.2">
      <c r="A219" s="216"/>
      <c r="B219" s="196"/>
      <c r="C219" s="196"/>
      <c r="D219" s="196"/>
      <c r="E219" s="196"/>
    </row>
    <row r="220" spans="1:5" x14ac:dyDescent="0.2">
      <c r="A220" s="216"/>
      <c r="B220" s="196"/>
      <c r="C220" s="196"/>
      <c r="D220" s="196"/>
      <c r="E220" s="196"/>
    </row>
    <row r="221" spans="1:5" x14ac:dyDescent="0.2">
      <c r="A221" s="216"/>
      <c r="B221" s="196"/>
      <c r="C221" s="196"/>
      <c r="D221" s="196"/>
      <c r="E221" s="196"/>
    </row>
    <row r="222" spans="1:5" x14ac:dyDescent="0.2">
      <c r="A222" s="216"/>
      <c r="B222" s="196"/>
      <c r="C222" s="196"/>
      <c r="D222" s="196"/>
      <c r="E222" s="196"/>
    </row>
    <row r="223" spans="1:5" x14ac:dyDescent="0.2">
      <c r="A223" s="216"/>
      <c r="B223" s="196"/>
      <c r="C223" s="196"/>
      <c r="D223" s="196"/>
      <c r="E223" s="196"/>
    </row>
    <row r="224" spans="1:5" x14ac:dyDescent="0.2">
      <c r="A224" s="216"/>
      <c r="B224" s="196"/>
      <c r="C224" s="196"/>
      <c r="D224" s="196"/>
      <c r="E224" s="196"/>
    </row>
    <row r="225" spans="1:5" x14ac:dyDescent="0.2">
      <c r="A225" s="216"/>
      <c r="B225" s="196"/>
      <c r="C225" s="196"/>
      <c r="D225" s="196"/>
      <c r="E225" s="196"/>
    </row>
    <row r="226" spans="1:5" x14ac:dyDescent="0.2">
      <c r="A226" s="216"/>
      <c r="B226" s="196"/>
      <c r="C226" s="196"/>
      <c r="D226" s="196"/>
      <c r="E226" s="196"/>
    </row>
    <row r="227" spans="1:5" x14ac:dyDescent="0.2">
      <c r="A227" s="216"/>
      <c r="B227" s="196"/>
      <c r="C227" s="196"/>
      <c r="D227" s="196"/>
      <c r="E227" s="196"/>
    </row>
    <row r="228" spans="1:5" x14ac:dyDescent="0.2">
      <c r="A228" s="216"/>
      <c r="B228" s="196"/>
      <c r="C228" s="196"/>
      <c r="D228" s="196"/>
      <c r="E228" s="196"/>
    </row>
    <row r="229" spans="1:5" x14ac:dyDescent="0.2">
      <c r="A229" s="216"/>
      <c r="B229" s="196"/>
      <c r="C229" s="196"/>
      <c r="D229" s="196"/>
      <c r="E229" s="196"/>
    </row>
    <row r="230" spans="1:5" x14ac:dyDescent="0.2">
      <c r="A230" s="216"/>
      <c r="B230" s="196"/>
      <c r="C230" s="196"/>
      <c r="D230" s="196"/>
      <c r="E230" s="196"/>
    </row>
    <row r="231" spans="1:5" x14ac:dyDescent="0.2">
      <c r="A231" s="216"/>
      <c r="B231" s="196"/>
      <c r="C231" s="196"/>
      <c r="D231" s="196"/>
      <c r="E231" s="196"/>
    </row>
    <row r="232" spans="1:5" x14ac:dyDescent="0.2">
      <c r="A232" s="216"/>
      <c r="B232" s="196"/>
      <c r="C232" s="196"/>
      <c r="D232" s="196"/>
      <c r="E232" s="196"/>
    </row>
    <row r="233" spans="1:5" x14ac:dyDescent="0.2">
      <c r="A233" s="216"/>
      <c r="B233" s="196"/>
      <c r="C233" s="196"/>
      <c r="D233" s="196"/>
      <c r="E233" s="196"/>
    </row>
    <row r="234" spans="1:5" x14ac:dyDescent="0.2">
      <c r="A234" s="216"/>
      <c r="B234" s="196"/>
      <c r="C234" s="196"/>
      <c r="D234" s="196"/>
      <c r="E234" s="196"/>
    </row>
    <row r="235" spans="1:5" x14ac:dyDescent="0.2">
      <c r="A235" s="216"/>
      <c r="B235" s="196"/>
      <c r="C235" s="196"/>
      <c r="D235" s="196"/>
      <c r="E235" s="196"/>
    </row>
    <row r="236" spans="1:5" x14ac:dyDescent="0.2">
      <c r="A236" s="216"/>
      <c r="B236" s="196"/>
      <c r="C236" s="196"/>
      <c r="D236" s="196"/>
      <c r="E236" s="196"/>
    </row>
    <row r="237" spans="1:5" x14ac:dyDescent="0.2">
      <c r="A237" s="216"/>
      <c r="B237" s="196"/>
      <c r="C237" s="196"/>
      <c r="D237" s="196"/>
      <c r="E237" s="196"/>
    </row>
    <row r="238" spans="1:5" x14ac:dyDescent="0.2">
      <c r="A238" s="216"/>
      <c r="B238" s="196"/>
      <c r="C238" s="196"/>
      <c r="D238" s="196"/>
      <c r="E238" s="196"/>
    </row>
    <row r="239" spans="1:5" x14ac:dyDescent="0.2">
      <c r="A239" s="216"/>
      <c r="B239" s="196"/>
      <c r="C239" s="196"/>
      <c r="D239" s="196"/>
      <c r="E239" s="196"/>
    </row>
    <row r="240" spans="1:5" x14ac:dyDescent="0.2">
      <c r="A240" s="216"/>
      <c r="B240" s="196"/>
      <c r="C240" s="196"/>
      <c r="D240" s="196"/>
      <c r="E240" s="196"/>
    </row>
    <row r="241" spans="1:5" x14ac:dyDescent="0.2">
      <c r="A241" s="216"/>
      <c r="B241" s="196"/>
      <c r="C241" s="196"/>
      <c r="D241" s="196"/>
      <c r="E241" s="196"/>
    </row>
    <row r="242" spans="1:5" x14ac:dyDescent="0.2">
      <c r="A242" s="216"/>
      <c r="B242" s="196"/>
      <c r="C242" s="196"/>
      <c r="D242" s="196"/>
      <c r="E242" s="196"/>
    </row>
    <row r="243" spans="1:5" x14ac:dyDescent="0.2">
      <c r="A243" s="216"/>
      <c r="B243" s="196"/>
      <c r="C243" s="196"/>
      <c r="D243" s="196"/>
      <c r="E243" s="196"/>
    </row>
    <row r="244" spans="1:5" x14ac:dyDescent="0.2">
      <c r="A244" s="216"/>
      <c r="B244" s="196"/>
      <c r="C244" s="196"/>
      <c r="D244" s="196"/>
      <c r="E244" s="196"/>
    </row>
    <row r="245" spans="1:5" x14ac:dyDescent="0.2">
      <c r="A245" s="216"/>
      <c r="B245" s="196"/>
      <c r="C245" s="196"/>
      <c r="D245" s="196"/>
      <c r="E245" s="196"/>
    </row>
    <row r="246" spans="1:5" x14ac:dyDescent="0.2">
      <c r="A246" s="216"/>
      <c r="B246" s="196"/>
      <c r="C246" s="196"/>
      <c r="D246" s="196"/>
      <c r="E246" s="196"/>
    </row>
    <row r="247" spans="1:5" x14ac:dyDescent="0.2">
      <c r="A247" s="216"/>
      <c r="B247" s="196"/>
      <c r="C247" s="196"/>
      <c r="D247" s="196"/>
      <c r="E247" s="196"/>
    </row>
    <row r="248" spans="1:5" x14ac:dyDescent="0.2">
      <c r="A248" s="216"/>
      <c r="B248" s="196"/>
      <c r="C248" s="196"/>
      <c r="D248" s="196"/>
      <c r="E248" s="196"/>
    </row>
    <row r="249" spans="1:5" x14ac:dyDescent="0.2">
      <c r="A249" s="216"/>
      <c r="B249" s="196"/>
      <c r="C249" s="196"/>
      <c r="D249" s="196"/>
      <c r="E249" s="196"/>
    </row>
    <row r="250" spans="1:5" x14ac:dyDescent="0.2">
      <c r="A250" s="216"/>
      <c r="B250" s="196"/>
      <c r="C250" s="196"/>
      <c r="D250" s="196"/>
      <c r="E250" s="196"/>
    </row>
    <row r="251" spans="1:5" x14ac:dyDescent="0.2">
      <c r="A251" s="216"/>
      <c r="B251" s="196"/>
      <c r="C251" s="196"/>
      <c r="D251" s="196"/>
      <c r="E251" s="196"/>
    </row>
    <row r="252" spans="1:5" x14ac:dyDescent="0.2">
      <c r="A252" s="216"/>
      <c r="B252" s="196"/>
      <c r="C252" s="196"/>
      <c r="D252" s="196"/>
      <c r="E252" s="196"/>
    </row>
    <row r="253" spans="1:5" x14ac:dyDescent="0.2">
      <c r="A253" s="216"/>
      <c r="B253" s="196"/>
      <c r="C253" s="196"/>
      <c r="D253" s="196"/>
      <c r="E253" s="196"/>
    </row>
    <row r="254" spans="1:5" x14ac:dyDescent="0.2">
      <c r="A254" s="216"/>
      <c r="B254" s="196"/>
      <c r="C254" s="196"/>
      <c r="D254" s="196"/>
      <c r="E254" s="196"/>
    </row>
    <row r="255" spans="1:5" x14ac:dyDescent="0.2">
      <c r="A255" s="216"/>
      <c r="B255" s="196"/>
      <c r="C255" s="196"/>
      <c r="D255" s="196"/>
      <c r="E255" s="196"/>
    </row>
    <row r="256" spans="1:5" x14ac:dyDescent="0.2">
      <c r="A256" s="216"/>
      <c r="B256" s="196"/>
      <c r="C256" s="196"/>
      <c r="D256" s="196"/>
      <c r="E256" s="196"/>
    </row>
    <row r="257" spans="1:5" x14ac:dyDescent="0.2">
      <c r="A257" s="216"/>
      <c r="B257" s="196"/>
      <c r="C257" s="196"/>
      <c r="D257" s="196"/>
      <c r="E257" s="196"/>
    </row>
    <row r="258" spans="1:5" x14ac:dyDescent="0.2">
      <c r="A258" s="216"/>
      <c r="B258" s="196"/>
      <c r="C258" s="196"/>
      <c r="D258" s="196"/>
      <c r="E258" s="196"/>
    </row>
    <row r="259" spans="1:5" x14ac:dyDescent="0.2">
      <c r="A259" s="216"/>
      <c r="B259" s="196"/>
      <c r="C259" s="196"/>
      <c r="D259" s="196"/>
      <c r="E259" s="196"/>
    </row>
    <row r="260" spans="1:5" x14ac:dyDescent="0.2">
      <c r="A260" s="216"/>
      <c r="B260" s="196"/>
      <c r="C260" s="196"/>
      <c r="D260" s="196"/>
      <c r="E260" s="196"/>
    </row>
    <row r="261" spans="1:5" x14ac:dyDescent="0.2">
      <c r="A261" s="216"/>
      <c r="B261" s="196"/>
      <c r="C261" s="196"/>
      <c r="D261" s="196"/>
      <c r="E261" s="196"/>
    </row>
    <row r="262" spans="1:5" x14ac:dyDescent="0.2">
      <c r="A262" s="216"/>
      <c r="B262" s="196"/>
      <c r="C262" s="196"/>
      <c r="D262" s="196"/>
      <c r="E262" s="196"/>
    </row>
    <row r="263" spans="1:5" x14ac:dyDescent="0.2">
      <c r="A263" s="216"/>
      <c r="B263" s="196"/>
      <c r="C263" s="196"/>
      <c r="D263" s="196"/>
      <c r="E263" s="196"/>
    </row>
    <row r="264" spans="1:5" x14ac:dyDescent="0.2">
      <c r="A264" s="216"/>
      <c r="B264" s="196"/>
      <c r="C264" s="196"/>
      <c r="D264" s="196"/>
      <c r="E264" s="196"/>
    </row>
    <row r="265" spans="1:5" x14ac:dyDescent="0.2">
      <c r="A265" s="216"/>
      <c r="B265" s="196"/>
      <c r="C265" s="196"/>
      <c r="D265" s="196"/>
      <c r="E265" s="196"/>
    </row>
    <row r="266" spans="1:5" x14ac:dyDescent="0.2">
      <c r="A266" s="216"/>
      <c r="B266" s="196"/>
      <c r="C266" s="196"/>
      <c r="D266" s="196"/>
      <c r="E266" s="196"/>
    </row>
    <row r="267" spans="1:5" x14ac:dyDescent="0.2">
      <c r="A267" s="216"/>
      <c r="B267" s="196"/>
      <c r="C267" s="196"/>
      <c r="D267" s="196"/>
      <c r="E267" s="196"/>
    </row>
    <row r="268" spans="1:5" x14ac:dyDescent="0.2">
      <c r="A268" s="216"/>
      <c r="B268" s="196"/>
      <c r="C268" s="196"/>
      <c r="D268" s="196"/>
      <c r="E268" s="196"/>
    </row>
    <row r="269" spans="1:5" x14ac:dyDescent="0.2">
      <c r="A269" s="216"/>
      <c r="B269" s="196"/>
      <c r="C269" s="196"/>
      <c r="D269" s="196"/>
      <c r="E269" s="196"/>
    </row>
    <row r="270" spans="1:5" x14ac:dyDescent="0.2">
      <c r="A270" s="216"/>
      <c r="B270" s="196"/>
      <c r="C270" s="196"/>
      <c r="D270" s="196"/>
      <c r="E270" s="196"/>
    </row>
    <row r="271" spans="1:5" x14ac:dyDescent="0.2">
      <c r="A271" s="216"/>
      <c r="B271" s="196"/>
      <c r="C271" s="196"/>
      <c r="D271" s="196"/>
      <c r="E271" s="196"/>
    </row>
    <row r="272" spans="1:5" x14ac:dyDescent="0.2">
      <c r="A272" s="216"/>
      <c r="B272" s="196"/>
      <c r="C272" s="196"/>
      <c r="D272" s="196"/>
      <c r="E272" s="196"/>
    </row>
    <row r="273" spans="1:5" x14ac:dyDescent="0.2">
      <c r="A273" s="216"/>
      <c r="B273" s="196"/>
      <c r="C273" s="196"/>
      <c r="D273" s="196"/>
      <c r="E273" s="196"/>
    </row>
    <row r="274" spans="1:5" x14ac:dyDescent="0.2">
      <c r="A274" s="216"/>
      <c r="B274" s="196"/>
      <c r="C274" s="196"/>
      <c r="D274" s="196"/>
      <c r="E274" s="196"/>
    </row>
    <row r="275" spans="1:5" x14ac:dyDescent="0.2">
      <c r="A275" s="216"/>
      <c r="B275" s="196"/>
      <c r="C275" s="196"/>
      <c r="D275" s="196"/>
      <c r="E275" s="196"/>
    </row>
    <row r="276" spans="1:5" x14ac:dyDescent="0.2">
      <c r="A276" s="216"/>
      <c r="B276" s="196"/>
      <c r="C276" s="196"/>
      <c r="D276" s="196"/>
      <c r="E276" s="196"/>
    </row>
    <row r="277" spans="1:5" x14ac:dyDescent="0.2">
      <c r="A277" s="216"/>
      <c r="B277" s="196"/>
      <c r="C277" s="196"/>
      <c r="D277" s="196"/>
      <c r="E277" s="196"/>
    </row>
    <row r="278" spans="1:5" x14ac:dyDescent="0.2">
      <c r="A278" s="216"/>
      <c r="B278" s="196"/>
      <c r="C278" s="196"/>
      <c r="D278" s="196"/>
      <c r="E278" s="196"/>
    </row>
    <row r="279" spans="1:5" x14ac:dyDescent="0.2">
      <c r="A279" s="216"/>
      <c r="B279" s="196"/>
      <c r="C279" s="196"/>
      <c r="D279" s="196"/>
      <c r="E279" s="196"/>
    </row>
    <row r="280" spans="1:5" x14ac:dyDescent="0.2">
      <c r="A280" s="216"/>
      <c r="B280" s="196"/>
      <c r="C280" s="196"/>
      <c r="D280" s="196"/>
      <c r="E280" s="196"/>
    </row>
    <row r="281" spans="1:5" x14ac:dyDescent="0.2">
      <c r="A281" s="216"/>
      <c r="B281" s="196"/>
      <c r="C281" s="196"/>
      <c r="D281" s="196"/>
      <c r="E281" s="196"/>
    </row>
    <row r="282" spans="1:5" x14ac:dyDescent="0.2">
      <c r="A282" s="216"/>
      <c r="B282" s="196"/>
      <c r="C282" s="196"/>
      <c r="D282" s="196"/>
      <c r="E282" s="196"/>
    </row>
    <row r="283" spans="1:5" x14ac:dyDescent="0.2">
      <c r="A283" s="216"/>
      <c r="B283" s="196"/>
      <c r="C283" s="196"/>
      <c r="D283" s="196"/>
      <c r="E283" s="196"/>
    </row>
    <row r="284" spans="1:5" x14ac:dyDescent="0.2">
      <c r="A284" s="216"/>
      <c r="B284" s="196"/>
      <c r="C284" s="196"/>
      <c r="D284" s="196"/>
      <c r="E284" s="196"/>
    </row>
    <row r="285" spans="1:5" x14ac:dyDescent="0.2">
      <c r="A285" s="216"/>
      <c r="B285" s="196"/>
      <c r="C285" s="196"/>
      <c r="D285" s="196"/>
      <c r="E285" s="196"/>
    </row>
    <row r="286" spans="1:5" x14ac:dyDescent="0.2">
      <c r="A286" s="216"/>
      <c r="B286" s="196"/>
      <c r="C286" s="196"/>
      <c r="D286" s="196"/>
      <c r="E286" s="196"/>
    </row>
    <row r="287" spans="1:5" x14ac:dyDescent="0.2">
      <c r="A287" s="216"/>
      <c r="B287" s="196"/>
      <c r="C287" s="196"/>
      <c r="D287" s="196"/>
      <c r="E287" s="196"/>
    </row>
    <row r="288" spans="1:5" x14ac:dyDescent="0.2">
      <c r="A288" s="216"/>
      <c r="B288" s="196"/>
      <c r="C288" s="196"/>
      <c r="D288" s="196"/>
      <c r="E288" s="196"/>
    </row>
    <row r="289" spans="1:5" x14ac:dyDescent="0.2">
      <c r="A289" s="216"/>
      <c r="B289" s="196"/>
      <c r="C289" s="196"/>
      <c r="D289" s="196"/>
      <c r="E289" s="196"/>
    </row>
    <row r="290" spans="1:5" x14ac:dyDescent="0.2">
      <c r="A290" s="216"/>
      <c r="B290" s="196"/>
      <c r="C290" s="196"/>
      <c r="D290" s="196"/>
      <c r="E290" s="196"/>
    </row>
    <row r="291" spans="1:5" x14ac:dyDescent="0.2">
      <c r="A291" s="216"/>
      <c r="B291" s="196"/>
      <c r="C291" s="196"/>
      <c r="D291" s="196"/>
      <c r="E291" s="196"/>
    </row>
    <row r="292" spans="1:5" x14ac:dyDescent="0.2">
      <c r="A292" s="216"/>
      <c r="B292" s="196"/>
      <c r="C292" s="196"/>
      <c r="D292" s="196"/>
      <c r="E292" s="196"/>
    </row>
    <row r="293" spans="1:5" x14ac:dyDescent="0.2">
      <c r="A293" s="216"/>
      <c r="B293" s="196"/>
      <c r="C293" s="196"/>
      <c r="D293" s="196"/>
      <c r="E293" s="196"/>
    </row>
    <row r="294" spans="1:5" x14ac:dyDescent="0.2">
      <c r="A294" s="216"/>
      <c r="B294" s="196"/>
      <c r="C294" s="196"/>
      <c r="D294" s="196"/>
      <c r="E294" s="196"/>
    </row>
    <row r="295" spans="1:5" x14ac:dyDescent="0.2">
      <c r="A295" s="216"/>
      <c r="B295" s="196"/>
      <c r="C295" s="196"/>
      <c r="D295" s="196"/>
      <c r="E295" s="196"/>
    </row>
    <row r="296" spans="1:5" x14ac:dyDescent="0.2">
      <c r="A296" s="216"/>
      <c r="B296" s="196"/>
      <c r="C296" s="196"/>
      <c r="D296" s="196"/>
      <c r="E296" s="196"/>
    </row>
    <row r="297" spans="1:5" x14ac:dyDescent="0.2">
      <c r="A297" s="216"/>
      <c r="B297" s="196"/>
      <c r="C297" s="196"/>
      <c r="D297" s="196"/>
      <c r="E297" s="196"/>
    </row>
    <row r="298" spans="1:5" x14ac:dyDescent="0.2">
      <c r="A298" s="216"/>
      <c r="B298" s="196"/>
      <c r="C298" s="196"/>
      <c r="D298" s="196"/>
      <c r="E298" s="196"/>
    </row>
    <row r="299" spans="1:5" x14ac:dyDescent="0.2">
      <c r="A299" s="216"/>
      <c r="B299" s="196"/>
      <c r="C299" s="196"/>
      <c r="D299" s="196"/>
      <c r="E299" s="196"/>
    </row>
    <row r="300" spans="1:5" x14ac:dyDescent="0.2">
      <c r="A300" s="216"/>
      <c r="B300" s="196"/>
      <c r="C300" s="196"/>
      <c r="D300" s="196"/>
      <c r="E300" s="196"/>
    </row>
    <row r="301" spans="1:5" x14ac:dyDescent="0.2">
      <c r="A301" s="216"/>
      <c r="B301" s="196"/>
      <c r="C301" s="196"/>
      <c r="D301" s="196"/>
      <c r="E301" s="196"/>
    </row>
    <row r="302" spans="1:5" x14ac:dyDescent="0.2">
      <c r="A302" s="216"/>
      <c r="B302" s="196"/>
      <c r="C302" s="196"/>
      <c r="D302" s="196"/>
      <c r="E302" s="196"/>
    </row>
    <row r="303" spans="1:5" x14ac:dyDescent="0.2">
      <c r="A303" s="216"/>
      <c r="B303" s="196"/>
      <c r="C303" s="196"/>
      <c r="D303" s="196"/>
      <c r="E303" s="196"/>
    </row>
    <row r="304" spans="1:5" x14ac:dyDescent="0.2">
      <c r="A304" s="216"/>
      <c r="B304" s="196"/>
      <c r="C304" s="196"/>
      <c r="D304" s="196"/>
      <c r="E304" s="196"/>
    </row>
    <row r="305" spans="1:5" x14ac:dyDescent="0.2">
      <c r="A305" s="216"/>
      <c r="B305" s="196"/>
      <c r="C305" s="196"/>
      <c r="D305" s="196"/>
      <c r="E305" s="196"/>
    </row>
    <row r="306" spans="1:5" x14ac:dyDescent="0.2">
      <c r="A306" s="216"/>
      <c r="B306" s="196"/>
      <c r="C306" s="196"/>
      <c r="D306" s="196"/>
      <c r="E306" s="196"/>
    </row>
    <row r="307" spans="1:5" x14ac:dyDescent="0.2">
      <c r="A307" s="216"/>
      <c r="B307" s="196"/>
      <c r="C307" s="196"/>
      <c r="D307" s="196"/>
      <c r="E307" s="196"/>
    </row>
    <row r="308" spans="1:5" x14ac:dyDescent="0.2">
      <c r="A308" s="216"/>
      <c r="B308" s="196"/>
      <c r="C308" s="196"/>
      <c r="D308" s="196"/>
      <c r="E308" s="196"/>
    </row>
    <row r="309" spans="1:5" x14ac:dyDescent="0.2">
      <c r="A309" s="216"/>
      <c r="B309" s="196"/>
      <c r="C309" s="196"/>
      <c r="D309" s="196"/>
      <c r="E309" s="196"/>
    </row>
    <row r="310" spans="1:5" x14ac:dyDescent="0.2">
      <c r="A310" s="216"/>
      <c r="B310" s="196"/>
      <c r="C310" s="196"/>
      <c r="D310" s="196"/>
      <c r="E310" s="196"/>
    </row>
    <row r="311" spans="1:5" x14ac:dyDescent="0.2">
      <c r="A311" s="216"/>
      <c r="B311" s="196"/>
      <c r="C311" s="196"/>
      <c r="D311" s="196"/>
      <c r="E311" s="196"/>
    </row>
    <row r="312" spans="1:5" x14ac:dyDescent="0.2">
      <c r="A312" s="216"/>
      <c r="B312" s="196"/>
      <c r="C312" s="196"/>
      <c r="D312" s="196"/>
      <c r="E312" s="196"/>
    </row>
    <row r="313" spans="1:5" x14ac:dyDescent="0.2">
      <c r="A313" s="216"/>
      <c r="B313" s="196"/>
      <c r="C313" s="196"/>
      <c r="D313" s="196"/>
      <c r="E313" s="196"/>
    </row>
    <row r="314" spans="1:5" x14ac:dyDescent="0.2">
      <c r="A314" s="216"/>
      <c r="B314" s="196"/>
      <c r="C314" s="196"/>
      <c r="D314" s="196"/>
      <c r="E314" s="196"/>
    </row>
    <row r="315" spans="1:5" x14ac:dyDescent="0.2">
      <c r="A315" s="216"/>
      <c r="B315" s="196"/>
      <c r="C315" s="196"/>
      <c r="D315" s="196"/>
      <c r="E315" s="196"/>
    </row>
    <row r="316" spans="1:5" x14ac:dyDescent="0.2">
      <c r="A316" s="216"/>
      <c r="B316" s="196"/>
      <c r="C316" s="196"/>
      <c r="D316" s="196"/>
      <c r="E316" s="196"/>
    </row>
    <row r="317" spans="1:5" x14ac:dyDescent="0.2">
      <c r="A317" s="216"/>
      <c r="B317" s="196"/>
      <c r="C317" s="196"/>
      <c r="D317" s="196"/>
      <c r="E317" s="196"/>
    </row>
    <row r="318" spans="1:5" x14ac:dyDescent="0.2">
      <c r="A318" s="216"/>
      <c r="B318" s="196"/>
      <c r="C318" s="196"/>
      <c r="D318" s="196"/>
      <c r="E318" s="196"/>
    </row>
    <row r="319" spans="1:5" x14ac:dyDescent="0.2">
      <c r="A319" s="216"/>
      <c r="B319" s="196"/>
      <c r="C319" s="196"/>
      <c r="D319" s="196"/>
      <c r="E319" s="196"/>
    </row>
    <row r="320" spans="1:5" x14ac:dyDescent="0.2">
      <c r="A320" s="216"/>
      <c r="B320" s="196"/>
      <c r="C320" s="196"/>
      <c r="D320" s="196"/>
      <c r="E320" s="196"/>
    </row>
    <row r="321" spans="1:5" x14ac:dyDescent="0.2">
      <c r="A321" s="216"/>
      <c r="B321" s="196"/>
      <c r="C321" s="196"/>
      <c r="D321" s="196"/>
      <c r="E321" s="196"/>
    </row>
    <row r="322" spans="1:5" x14ac:dyDescent="0.2">
      <c r="A322" s="216"/>
      <c r="B322" s="196"/>
      <c r="C322" s="196"/>
      <c r="D322" s="196"/>
      <c r="E322" s="196"/>
    </row>
    <row r="323" spans="1:5" x14ac:dyDescent="0.2">
      <c r="A323" s="216"/>
      <c r="B323" s="196"/>
      <c r="C323" s="196"/>
      <c r="D323" s="196"/>
      <c r="E323" s="196"/>
    </row>
    <row r="324" spans="1:5" x14ac:dyDescent="0.2">
      <c r="A324" s="216"/>
      <c r="B324" s="196"/>
      <c r="C324" s="196"/>
      <c r="D324" s="196"/>
      <c r="E324" s="196"/>
    </row>
    <row r="325" spans="1:5" x14ac:dyDescent="0.2">
      <c r="A325" s="216"/>
      <c r="B325" s="196"/>
      <c r="C325" s="196"/>
      <c r="D325" s="196"/>
      <c r="E325" s="196"/>
    </row>
    <row r="326" spans="1:5" x14ac:dyDescent="0.2">
      <c r="A326" s="216"/>
      <c r="B326" s="196"/>
      <c r="C326" s="196"/>
      <c r="D326" s="196"/>
      <c r="E326" s="196"/>
    </row>
    <row r="327" spans="1:5" x14ac:dyDescent="0.2">
      <c r="A327" s="216"/>
      <c r="B327" s="196"/>
      <c r="C327" s="196"/>
      <c r="D327" s="196"/>
      <c r="E327" s="196"/>
    </row>
    <row r="328" spans="1:5" x14ac:dyDescent="0.2">
      <c r="A328" s="216"/>
      <c r="B328" s="196"/>
      <c r="C328" s="196"/>
      <c r="D328" s="196"/>
      <c r="E328" s="196"/>
    </row>
    <row r="329" spans="1:5" x14ac:dyDescent="0.2">
      <c r="A329" s="216"/>
      <c r="B329" s="196"/>
      <c r="C329" s="196"/>
      <c r="D329" s="196"/>
      <c r="E329" s="196"/>
    </row>
    <row r="330" spans="1:5" x14ac:dyDescent="0.2">
      <c r="A330" s="216"/>
      <c r="B330" s="196"/>
      <c r="C330" s="196"/>
      <c r="D330" s="196"/>
      <c r="E330" s="196"/>
    </row>
    <row r="331" spans="1:5" x14ac:dyDescent="0.2">
      <c r="A331" s="216"/>
      <c r="B331" s="196"/>
      <c r="C331" s="196"/>
      <c r="D331" s="196"/>
      <c r="E331" s="196"/>
    </row>
    <row r="332" spans="1:5" x14ac:dyDescent="0.2">
      <c r="A332" s="216"/>
      <c r="B332" s="196"/>
      <c r="C332" s="196"/>
      <c r="D332" s="196"/>
      <c r="E332" s="196"/>
    </row>
    <row r="333" spans="1:5" x14ac:dyDescent="0.2">
      <c r="A333" s="216"/>
      <c r="B333" s="196"/>
      <c r="C333" s="196"/>
      <c r="D333" s="196"/>
      <c r="E333" s="196"/>
    </row>
    <row r="334" spans="1:5" x14ac:dyDescent="0.2">
      <c r="A334" s="216"/>
      <c r="B334" s="196"/>
      <c r="C334" s="196"/>
      <c r="D334" s="196"/>
      <c r="E334" s="196"/>
    </row>
    <row r="335" spans="1:5" x14ac:dyDescent="0.2">
      <c r="A335" s="216"/>
      <c r="B335" s="196"/>
      <c r="C335" s="196"/>
      <c r="D335" s="196"/>
      <c r="E335" s="196"/>
    </row>
    <row r="336" spans="1:5" x14ac:dyDescent="0.2">
      <c r="A336" s="216"/>
      <c r="B336" s="196"/>
      <c r="C336" s="196"/>
      <c r="D336" s="196"/>
      <c r="E336" s="196"/>
    </row>
    <row r="337" spans="1:5" x14ac:dyDescent="0.2">
      <c r="A337" s="216"/>
      <c r="B337" s="196"/>
      <c r="C337" s="196"/>
      <c r="D337" s="196"/>
      <c r="E337" s="196"/>
    </row>
    <row r="338" spans="1:5" x14ac:dyDescent="0.2">
      <c r="A338" s="216"/>
      <c r="B338" s="196"/>
      <c r="C338" s="196"/>
      <c r="D338" s="196"/>
      <c r="E338" s="196"/>
    </row>
    <row r="339" spans="1:5" x14ac:dyDescent="0.2">
      <c r="A339" s="216"/>
      <c r="B339" s="196"/>
      <c r="C339" s="196"/>
      <c r="D339" s="196"/>
      <c r="E339" s="196"/>
    </row>
    <row r="340" spans="1:5" x14ac:dyDescent="0.2">
      <c r="A340" s="216"/>
      <c r="B340" s="196"/>
      <c r="C340" s="196"/>
      <c r="D340" s="196"/>
      <c r="E340" s="196"/>
    </row>
    <row r="341" spans="1:5" x14ac:dyDescent="0.2">
      <c r="A341" s="216"/>
      <c r="B341" s="196"/>
      <c r="C341" s="196"/>
      <c r="D341" s="196"/>
      <c r="E341" s="196"/>
    </row>
    <row r="342" spans="1:5" x14ac:dyDescent="0.2">
      <c r="A342" s="216"/>
      <c r="B342" s="196"/>
      <c r="C342" s="196"/>
      <c r="D342" s="196"/>
      <c r="E342" s="196"/>
    </row>
    <row r="343" spans="1:5" x14ac:dyDescent="0.2">
      <c r="A343" s="216"/>
      <c r="B343" s="196"/>
      <c r="C343" s="196"/>
      <c r="D343" s="196"/>
      <c r="E343" s="196"/>
    </row>
    <row r="344" spans="1:5" x14ac:dyDescent="0.2">
      <c r="A344" s="216"/>
      <c r="B344" s="196"/>
      <c r="C344" s="196"/>
      <c r="D344" s="196"/>
      <c r="E344" s="196"/>
    </row>
    <row r="345" spans="1:5" x14ac:dyDescent="0.2">
      <c r="A345" s="216"/>
      <c r="B345" s="196"/>
      <c r="C345" s="196"/>
      <c r="D345" s="196"/>
      <c r="E345" s="196"/>
    </row>
    <row r="346" spans="1:5" x14ac:dyDescent="0.2">
      <c r="A346" s="216"/>
      <c r="B346" s="196"/>
      <c r="C346" s="196"/>
      <c r="D346" s="196"/>
      <c r="E346" s="196"/>
    </row>
    <row r="347" spans="1:5" x14ac:dyDescent="0.2">
      <c r="A347" s="216"/>
      <c r="B347" s="196"/>
      <c r="C347" s="196"/>
      <c r="D347" s="196"/>
      <c r="E347" s="196"/>
    </row>
    <row r="348" spans="1:5" x14ac:dyDescent="0.2">
      <c r="A348" s="216"/>
      <c r="B348" s="196"/>
      <c r="C348" s="196"/>
      <c r="D348" s="196"/>
      <c r="E348" s="196"/>
    </row>
    <row r="349" spans="1:5" x14ac:dyDescent="0.2">
      <c r="A349" s="216"/>
      <c r="B349" s="196"/>
      <c r="C349" s="196"/>
      <c r="D349" s="196"/>
      <c r="E349" s="196"/>
    </row>
    <row r="350" spans="1:5" x14ac:dyDescent="0.2">
      <c r="A350" s="216"/>
      <c r="B350" s="196"/>
      <c r="C350" s="196"/>
      <c r="D350" s="196"/>
      <c r="E350" s="196"/>
    </row>
    <row r="351" spans="1:5" x14ac:dyDescent="0.2">
      <c r="A351" s="216"/>
      <c r="B351" s="196"/>
      <c r="C351" s="196"/>
      <c r="D351" s="196"/>
      <c r="E351" s="196"/>
    </row>
    <row r="352" spans="1:5" x14ac:dyDescent="0.2">
      <c r="A352" s="216"/>
      <c r="B352" s="196"/>
      <c r="C352" s="196"/>
      <c r="D352" s="196"/>
      <c r="E352" s="196"/>
    </row>
    <row r="353" spans="1:5" x14ac:dyDescent="0.2">
      <c r="A353" s="216"/>
      <c r="B353" s="196"/>
      <c r="C353" s="196"/>
      <c r="D353" s="196"/>
      <c r="E353" s="196"/>
    </row>
    <row r="354" spans="1:5" x14ac:dyDescent="0.2">
      <c r="A354" s="216"/>
      <c r="B354" s="196"/>
      <c r="C354" s="196"/>
      <c r="D354" s="196"/>
      <c r="E354" s="196"/>
    </row>
    <row r="355" spans="1:5" x14ac:dyDescent="0.2">
      <c r="A355" s="216"/>
      <c r="B355" s="196"/>
      <c r="C355" s="196"/>
      <c r="D355" s="196"/>
      <c r="E355" s="196"/>
    </row>
    <row r="356" spans="1:5" x14ac:dyDescent="0.2">
      <c r="A356" s="216"/>
      <c r="B356" s="196"/>
      <c r="C356" s="196"/>
      <c r="D356" s="196"/>
      <c r="E356" s="196"/>
    </row>
    <row r="357" spans="1:5" x14ac:dyDescent="0.2">
      <c r="A357" s="216"/>
      <c r="B357" s="196"/>
      <c r="C357" s="196"/>
      <c r="D357" s="196"/>
      <c r="E357" s="196"/>
    </row>
    <row r="358" spans="1:5" x14ac:dyDescent="0.2">
      <c r="A358" s="216"/>
      <c r="B358" s="196"/>
      <c r="C358" s="196"/>
      <c r="D358" s="196"/>
      <c r="E358" s="196"/>
    </row>
    <row r="359" spans="1:5" x14ac:dyDescent="0.2">
      <c r="A359" s="216"/>
      <c r="B359" s="196"/>
      <c r="C359" s="196"/>
      <c r="D359" s="196"/>
      <c r="E359" s="196"/>
    </row>
    <row r="360" spans="1:5" x14ac:dyDescent="0.2">
      <c r="A360" s="216"/>
      <c r="B360" s="196"/>
      <c r="C360" s="196"/>
      <c r="D360" s="196"/>
      <c r="E360" s="196"/>
    </row>
    <row r="361" spans="1:5" x14ac:dyDescent="0.2">
      <c r="A361" s="216"/>
      <c r="B361" s="196"/>
      <c r="C361" s="196"/>
      <c r="D361" s="196"/>
      <c r="E361" s="196"/>
    </row>
    <row r="362" spans="1:5" x14ac:dyDescent="0.2">
      <c r="A362" s="216"/>
      <c r="B362" s="196"/>
      <c r="C362" s="196"/>
      <c r="D362" s="196"/>
      <c r="E362" s="196"/>
    </row>
    <row r="363" spans="1:5" x14ac:dyDescent="0.2">
      <c r="A363" s="216"/>
      <c r="B363" s="196"/>
      <c r="C363" s="196"/>
      <c r="D363" s="196"/>
      <c r="E363" s="196"/>
    </row>
    <row r="364" spans="1:5" x14ac:dyDescent="0.2">
      <c r="A364" s="216"/>
      <c r="B364" s="196"/>
      <c r="C364" s="196"/>
      <c r="D364" s="196"/>
      <c r="E364" s="196"/>
    </row>
    <row r="365" spans="1:5" x14ac:dyDescent="0.2">
      <c r="A365" s="216"/>
      <c r="B365" s="196"/>
      <c r="C365" s="196"/>
      <c r="D365" s="196"/>
      <c r="E365" s="196"/>
    </row>
    <row r="366" spans="1:5" x14ac:dyDescent="0.2">
      <c r="A366" s="216"/>
      <c r="B366" s="196"/>
      <c r="C366" s="196"/>
      <c r="D366" s="196"/>
      <c r="E366" s="196"/>
    </row>
    <row r="367" spans="1:5" x14ac:dyDescent="0.2">
      <c r="A367" s="216"/>
      <c r="B367" s="196"/>
      <c r="C367" s="196"/>
      <c r="D367" s="196"/>
      <c r="E367" s="196"/>
    </row>
    <row r="368" spans="1:5" x14ac:dyDescent="0.2">
      <c r="A368" s="216"/>
      <c r="B368" s="196"/>
      <c r="C368" s="196"/>
      <c r="D368" s="196"/>
      <c r="E368" s="196"/>
    </row>
    <row r="369" spans="1:5" x14ac:dyDescent="0.2">
      <c r="A369" s="216"/>
      <c r="B369" s="196"/>
      <c r="C369" s="196"/>
      <c r="D369" s="196"/>
      <c r="E369" s="196"/>
    </row>
    <row r="370" spans="1:5" x14ac:dyDescent="0.2">
      <c r="A370" s="216"/>
      <c r="B370" s="196"/>
      <c r="C370" s="196"/>
      <c r="D370" s="196"/>
      <c r="E370" s="196"/>
    </row>
    <row r="371" spans="1:5" x14ac:dyDescent="0.2">
      <c r="A371" s="216"/>
      <c r="B371" s="196"/>
      <c r="C371" s="196"/>
      <c r="D371" s="196"/>
      <c r="E371" s="196"/>
    </row>
    <row r="372" spans="1:5" x14ac:dyDescent="0.2">
      <c r="A372" s="216"/>
      <c r="B372" s="196"/>
      <c r="C372" s="196"/>
      <c r="D372" s="196"/>
      <c r="E372" s="196"/>
    </row>
    <row r="373" spans="1:5" x14ac:dyDescent="0.2">
      <c r="A373" s="216"/>
      <c r="B373" s="196"/>
      <c r="C373" s="196"/>
      <c r="D373" s="196"/>
      <c r="E373" s="196"/>
    </row>
    <row r="374" spans="1:5" x14ac:dyDescent="0.2">
      <c r="A374" s="216"/>
      <c r="B374" s="196"/>
      <c r="C374" s="196"/>
      <c r="D374" s="196"/>
      <c r="E374" s="196"/>
    </row>
    <row r="375" spans="1:5" x14ac:dyDescent="0.2">
      <c r="A375" s="216"/>
      <c r="B375" s="196"/>
      <c r="C375" s="196"/>
      <c r="D375" s="196"/>
      <c r="E375" s="196"/>
    </row>
    <row r="376" spans="1:5" x14ac:dyDescent="0.2">
      <c r="A376" s="216"/>
      <c r="B376" s="196"/>
      <c r="C376" s="196"/>
      <c r="D376" s="196"/>
      <c r="E376" s="196"/>
    </row>
    <row r="377" spans="1:5" x14ac:dyDescent="0.2">
      <c r="A377" s="216"/>
      <c r="B377" s="196"/>
      <c r="C377" s="196"/>
      <c r="D377" s="196"/>
      <c r="E377" s="196"/>
    </row>
    <row r="378" spans="1:5" x14ac:dyDescent="0.2">
      <c r="A378" s="216"/>
      <c r="B378" s="196"/>
      <c r="C378" s="196"/>
      <c r="D378" s="196"/>
      <c r="E378" s="196"/>
    </row>
    <row r="379" spans="1:5" x14ac:dyDescent="0.2">
      <c r="A379" s="216"/>
      <c r="B379" s="196"/>
      <c r="C379" s="196"/>
      <c r="D379" s="196"/>
      <c r="E379" s="196"/>
    </row>
    <row r="380" spans="1:5" x14ac:dyDescent="0.2">
      <c r="A380" s="216"/>
      <c r="B380" s="196"/>
      <c r="C380" s="196"/>
      <c r="D380" s="196"/>
      <c r="E380" s="196"/>
    </row>
    <row r="381" spans="1:5" x14ac:dyDescent="0.2">
      <c r="A381" s="216"/>
      <c r="B381" s="196"/>
      <c r="C381" s="196"/>
      <c r="D381" s="196"/>
      <c r="E381" s="196"/>
    </row>
    <row r="382" spans="1:5" x14ac:dyDescent="0.2">
      <c r="A382" s="216"/>
      <c r="B382" s="196"/>
      <c r="C382" s="196"/>
      <c r="D382" s="196"/>
      <c r="E382" s="196"/>
    </row>
    <row r="383" spans="1:5" x14ac:dyDescent="0.2">
      <c r="A383" s="216"/>
      <c r="B383" s="196"/>
      <c r="C383" s="196"/>
      <c r="D383" s="196"/>
      <c r="E383" s="196"/>
    </row>
    <row r="384" spans="1:5" x14ac:dyDescent="0.2">
      <c r="A384" s="216"/>
      <c r="B384" s="196"/>
      <c r="C384" s="196"/>
      <c r="D384" s="196"/>
      <c r="E384" s="196"/>
    </row>
    <row r="385" spans="1:5" x14ac:dyDescent="0.2">
      <c r="A385" s="216"/>
      <c r="B385" s="196"/>
      <c r="C385" s="196"/>
      <c r="D385" s="196"/>
      <c r="E385" s="196"/>
    </row>
    <row r="386" spans="1:5" x14ac:dyDescent="0.2">
      <c r="A386" s="216"/>
      <c r="B386" s="196"/>
      <c r="C386" s="196"/>
      <c r="D386" s="196"/>
      <c r="E386" s="196"/>
    </row>
    <row r="387" spans="1:5" x14ac:dyDescent="0.2">
      <c r="A387" s="216"/>
      <c r="B387" s="196"/>
      <c r="C387" s="196"/>
      <c r="D387" s="196"/>
      <c r="E387" s="196"/>
    </row>
    <row r="388" spans="1:5" x14ac:dyDescent="0.2">
      <c r="A388" s="216"/>
      <c r="B388" s="196"/>
      <c r="C388" s="196"/>
      <c r="D388" s="196"/>
      <c r="E388" s="196"/>
    </row>
    <row r="389" spans="1:5" x14ac:dyDescent="0.2">
      <c r="A389" s="216"/>
      <c r="B389" s="196"/>
      <c r="C389" s="196"/>
      <c r="D389" s="196"/>
      <c r="E389" s="196"/>
    </row>
    <row r="390" spans="1:5" x14ac:dyDescent="0.2">
      <c r="A390" s="216"/>
      <c r="B390" s="196"/>
      <c r="C390" s="196"/>
      <c r="D390" s="196"/>
      <c r="E390" s="196"/>
    </row>
    <row r="391" spans="1:5" x14ac:dyDescent="0.2">
      <c r="A391" s="216"/>
      <c r="B391" s="196"/>
      <c r="C391" s="196"/>
      <c r="D391" s="196"/>
      <c r="E391" s="196"/>
    </row>
    <row r="392" spans="1:5" x14ac:dyDescent="0.2">
      <c r="A392" s="216"/>
      <c r="B392" s="196"/>
      <c r="C392" s="196"/>
      <c r="D392" s="196"/>
      <c r="E392" s="196"/>
    </row>
    <row r="393" spans="1:5" x14ac:dyDescent="0.2">
      <c r="A393" s="216"/>
      <c r="B393" s="196"/>
      <c r="C393" s="196"/>
      <c r="D393" s="196"/>
      <c r="E393" s="196"/>
    </row>
    <row r="394" spans="1:5" x14ac:dyDescent="0.2">
      <c r="A394" s="216"/>
      <c r="B394" s="196"/>
      <c r="C394" s="196"/>
      <c r="D394" s="196"/>
      <c r="E394" s="196"/>
    </row>
    <row r="395" spans="1:5" x14ac:dyDescent="0.2">
      <c r="A395" s="216"/>
      <c r="B395" s="196"/>
      <c r="C395" s="196"/>
      <c r="D395" s="196"/>
      <c r="E395" s="196"/>
    </row>
    <row r="396" spans="1:5" x14ac:dyDescent="0.2">
      <c r="A396" s="216"/>
      <c r="B396" s="196"/>
      <c r="C396" s="196"/>
      <c r="D396" s="196"/>
      <c r="E396" s="196"/>
    </row>
    <row r="397" spans="1:5" x14ac:dyDescent="0.2">
      <c r="A397" s="216"/>
      <c r="B397" s="196"/>
      <c r="C397" s="196"/>
      <c r="D397" s="196"/>
      <c r="E397" s="196"/>
    </row>
    <row r="398" spans="1:5" x14ac:dyDescent="0.2">
      <c r="A398" s="216"/>
      <c r="B398" s="196"/>
      <c r="C398" s="196"/>
      <c r="D398" s="196"/>
      <c r="E398" s="196"/>
    </row>
    <row r="399" spans="1:5" x14ac:dyDescent="0.2">
      <c r="A399" s="216"/>
      <c r="B399" s="196"/>
      <c r="C399" s="196"/>
      <c r="D399" s="196"/>
      <c r="E399" s="196"/>
    </row>
    <row r="400" spans="1:5" x14ac:dyDescent="0.2">
      <c r="A400" s="216"/>
      <c r="B400" s="196"/>
      <c r="C400" s="196"/>
      <c r="D400" s="196"/>
      <c r="E400" s="196"/>
    </row>
    <row r="401" spans="1:5" x14ac:dyDescent="0.2">
      <c r="A401" s="216"/>
      <c r="B401" s="196"/>
      <c r="C401" s="196"/>
      <c r="D401" s="196"/>
      <c r="E401" s="196"/>
    </row>
    <row r="402" spans="1:5" x14ac:dyDescent="0.2">
      <c r="A402" s="216"/>
      <c r="B402" s="196"/>
      <c r="C402" s="196"/>
      <c r="D402" s="196"/>
      <c r="E402" s="196"/>
    </row>
    <row r="403" spans="1:5" x14ac:dyDescent="0.2">
      <c r="A403" s="216"/>
      <c r="B403" s="196"/>
      <c r="C403" s="196"/>
      <c r="D403" s="196"/>
      <c r="E403" s="196"/>
    </row>
    <row r="404" spans="1:5" x14ac:dyDescent="0.2">
      <c r="A404" s="216"/>
      <c r="B404" s="196"/>
      <c r="C404" s="196"/>
      <c r="D404" s="196"/>
      <c r="E404" s="196"/>
    </row>
    <row r="405" spans="1:5" x14ac:dyDescent="0.2">
      <c r="A405" s="216"/>
      <c r="B405" s="196"/>
      <c r="C405" s="196"/>
      <c r="D405" s="196"/>
      <c r="E405" s="196"/>
    </row>
    <row r="406" spans="1:5" x14ac:dyDescent="0.2">
      <c r="A406" s="216"/>
      <c r="B406" s="196"/>
      <c r="C406" s="196"/>
      <c r="D406" s="196"/>
      <c r="E406" s="196"/>
    </row>
    <row r="407" spans="1:5" x14ac:dyDescent="0.2">
      <c r="A407" s="216"/>
      <c r="B407" s="196"/>
      <c r="C407" s="196"/>
      <c r="D407" s="196"/>
      <c r="E407" s="196"/>
    </row>
    <row r="408" spans="1:5" x14ac:dyDescent="0.2">
      <c r="A408" s="216"/>
      <c r="B408" s="196"/>
      <c r="C408" s="196"/>
      <c r="D408" s="196"/>
      <c r="E408" s="196"/>
    </row>
    <row r="409" spans="1:5" x14ac:dyDescent="0.2">
      <c r="A409" s="216"/>
      <c r="B409" s="196"/>
      <c r="C409" s="196"/>
      <c r="D409" s="196"/>
      <c r="E409" s="196"/>
    </row>
    <row r="410" spans="1:5" x14ac:dyDescent="0.2">
      <c r="A410" s="216"/>
      <c r="B410" s="196"/>
      <c r="C410" s="196"/>
      <c r="D410" s="196"/>
      <c r="E410" s="196"/>
    </row>
    <row r="411" spans="1:5" x14ac:dyDescent="0.2">
      <c r="A411" s="216"/>
      <c r="B411" s="196"/>
      <c r="C411" s="196"/>
      <c r="D411" s="196"/>
      <c r="E411" s="196"/>
    </row>
    <row r="412" spans="1:5" x14ac:dyDescent="0.2">
      <c r="A412" s="216"/>
      <c r="B412" s="196"/>
      <c r="C412" s="196"/>
      <c r="D412" s="196"/>
      <c r="E412" s="196"/>
    </row>
    <row r="413" spans="1:5" x14ac:dyDescent="0.2">
      <c r="A413" s="216"/>
      <c r="B413" s="196"/>
      <c r="C413" s="196"/>
      <c r="D413" s="196"/>
      <c r="E413" s="196"/>
    </row>
    <row r="414" spans="1:5" x14ac:dyDescent="0.2">
      <c r="A414" s="216"/>
      <c r="B414" s="196"/>
      <c r="C414" s="196"/>
      <c r="D414" s="196"/>
      <c r="E414" s="196"/>
    </row>
    <row r="415" spans="1:5" x14ac:dyDescent="0.2">
      <c r="A415" s="216"/>
      <c r="B415" s="196"/>
      <c r="C415" s="196"/>
      <c r="D415" s="196"/>
      <c r="E415" s="196"/>
    </row>
    <row r="416" spans="1:5" x14ac:dyDescent="0.2">
      <c r="A416" s="216"/>
      <c r="B416" s="196"/>
      <c r="C416" s="196"/>
      <c r="D416" s="196"/>
      <c r="E416" s="196"/>
    </row>
    <row r="417" spans="1:5" x14ac:dyDescent="0.2">
      <c r="A417" s="216"/>
      <c r="B417" s="196"/>
      <c r="C417" s="196"/>
      <c r="D417" s="196"/>
      <c r="E417" s="196"/>
    </row>
    <row r="418" spans="1:5" x14ac:dyDescent="0.2">
      <c r="A418" s="216"/>
      <c r="B418" s="196"/>
      <c r="C418" s="196"/>
      <c r="D418" s="196"/>
      <c r="E418" s="196"/>
    </row>
    <row r="419" spans="1:5" x14ac:dyDescent="0.2">
      <c r="A419" s="216"/>
      <c r="B419" s="196"/>
      <c r="C419" s="196"/>
      <c r="D419" s="196"/>
      <c r="E419" s="196"/>
    </row>
    <row r="420" spans="1:5" x14ac:dyDescent="0.2">
      <c r="A420" s="216"/>
      <c r="B420" s="196"/>
      <c r="C420" s="196"/>
      <c r="D420" s="196"/>
      <c r="E420" s="196"/>
    </row>
    <row r="421" spans="1:5" x14ac:dyDescent="0.2">
      <c r="A421" s="216"/>
      <c r="B421" s="196"/>
      <c r="C421" s="196"/>
      <c r="D421" s="196"/>
      <c r="E421" s="196"/>
    </row>
    <row r="422" spans="1:5" x14ac:dyDescent="0.2">
      <c r="A422" s="216"/>
      <c r="B422" s="196"/>
      <c r="C422" s="196"/>
      <c r="D422" s="196"/>
      <c r="E422" s="196"/>
    </row>
    <row r="423" spans="1:5" x14ac:dyDescent="0.2">
      <c r="A423" s="216"/>
      <c r="B423" s="196"/>
      <c r="C423" s="196"/>
      <c r="D423" s="196"/>
      <c r="E423" s="196"/>
    </row>
    <row r="424" spans="1:5" x14ac:dyDescent="0.2">
      <c r="A424" s="216"/>
      <c r="B424" s="196"/>
      <c r="C424" s="196"/>
      <c r="D424" s="196"/>
      <c r="E424" s="196"/>
    </row>
    <row r="425" spans="1:5" x14ac:dyDescent="0.2">
      <c r="A425" s="216"/>
      <c r="B425" s="196"/>
      <c r="C425" s="196"/>
      <c r="D425" s="196"/>
      <c r="E425" s="196"/>
    </row>
    <row r="426" spans="1:5" x14ac:dyDescent="0.2">
      <c r="A426" s="216"/>
      <c r="B426" s="196"/>
      <c r="C426" s="196"/>
      <c r="D426" s="196"/>
      <c r="E426" s="196"/>
    </row>
    <row r="427" spans="1:5" x14ac:dyDescent="0.2">
      <c r="A427" s="216"/>
      <c r="B427" s="196"/>
      <c r="C427" s="196"/>
      <c r="D427" s="196"/>
      <c r="E427" s="196"/>
    </row>
    <row r="428" spans="1:5" x14ac:dyDescent="0.2">
      <c r="A428" s="216"/>
      <c r="B428" s="196"/>
      <c r="C428" s="196"/>
      <c r="D428" s="196"/>
      <c r="E428" s="196"/>
    </row>
    <row r="429" spans="1:5" x14ac:dyDescent="0.2">
      <c r="A429" s="216"/>
      <c r="B429" s="196"/>
      <c r="C429" s="196"/>
      <c r="D429" s="196"/>
      <c r="E429" s="196"/>
    </row>
    <row r="430" spans="1:5" x14ac:dyDescent="0.2">
      <c r="A430" s="216"/>
      <c r="B430" s="196"/>
      <c r="C430" s="196"/>
      <c r="D430" s="196"/>
      <c r="E430" s="196"/>
    </row>
    <row r="431" spans="1:5" x14ac:dyDescent="0.2">
      <c r="A431" s="216"/>
      <c r="B431" s="196"/>
      <c r="C431" s="196"/>
      <c r="D431" s="196"/>
      <c r="E431" s="196"/>
    </row>
    <row r="432" spans="1:5" x14ac:dyDescent="0.2">
      <c r="A432" s="216"/>
      <c r="B432" s="196"/>
      <c r="C432" s="196"/>
      <c r="D432" s="196"/>
      <c r="E432" s="196"/>
    </row>
    <row r="433" spans="1:5" x14ac:dyDescent="0.2">
      <c r="A433" s="216"/>
      <c r="B433" s="196"/>
      <c r="C433" s="196"/>
      <c r="D433" s="196"/>
      <c r="E433" s="196"/>
    </row>
    <row r="434" spans="1:5" x14ac:dyDescent="0.2">
      <c r="A434" s="216"/>
      <c r="B434" s="196"/>
      <c r="C434" s="196"/>
      <c r="D434" s="196"/>
      <c r="E434" s="196"/>
    </row>
    <row r="435" spans="1:5" x14ac:dyDescent="0.2">
      <c r="A435" s="216"/>
      <c r="B435" s="196"/>
      <c r="C435" s="196"/>
      <c r="D435" s="196"/>
      <c r="E435" s="196"/>
    </row>
    <row r="436" spans="1:5" x14ac:dyDescent="0.2">
      <c r="A436" s="216"/>
      <c r="B436" s="196"/>
      <c r="C436" s="196"/>
      <c r="D436" s="196"/>
      <c r="E436" s="196"/>
    </row>
    <row r="437" spans="1:5" x14ac:dyDescent="0.2">
      <c r="A437" s="216"/>
      <c r="B437" s="196"/>
      <c r="C437" s="196"/>
      <c r="D437" s="196"/>
      <c r="E437" s="196"/>
    </row>
    <row r="438" spans="1:5" x14ac:dyDescent="0.2">
      <c r="A438" s="216"/>
      <c r="B438" s="196"/>
      <c r="C438" s="196"/>
      <c r="D438" s="196"/>
      <c r="E438" s="196"/>
    </row>
    <row r="439" spans="1:5" x14ac:dyDescent="0.2">
      <c r="A439" s="216"/>
      <c r="B439" s="196"/>
      <c r="C439" s="196"/>
      <c r="D439" s="196"/>
      <c r="E439" s="196"/>
    </row>
    <row r="440" spans="1:5" x14ac:dyDescent="0.2">
      <c r="A440" s="216"/>
      <c r="B440" s="196"/>
      <c r="C440" s="196"/>
      <c r="D440" s="196"/>
      <c r="E440" s="196"/>
    </row>
    <row r="441" spans="1:5" x14ac:dyDescent="0.2">
      <c r="A441" s="216"/>
      <c r="B441" s="196"/>
      <c r="C441" s="196"/>
      <c r="D441" s="196"/>
      <c r="E441" s="196"/>
    </row>
    <row r="442" spans="1:5" x14ac:dyDescent="0.2">
      <c r="A442" s="216"/>
      <c r="B442" s="196"/>
      <c r="C442" s="196"/>
      <c r="D442" s="196"/>
      <c r="E442" s="196"/>
    </row>
    <row r="443" spans="1:5" x14ac:dyDescent="0.2">
      <c r="A443" s="216"/>
      <c r="B443" s="196"/>
      <c r="C443" s="196"/>
      <c r="D443" s="196"/>
      <c r="E443" s="196"/>
    </row>
    <row r="444" spans="1:5" x14ac:dyDescent="0.2">
      <c r="A444" s="216"/>
      <c r="B444" s="196"/>
      <c r="C444" s="196"/>
      <c r="D444" s="196"/>
      <c r="E444" s="196"/>
    </row>
    <row r="445" spans="1:5" x14ac:dyDescent="0.2">
      <c r="A445" s="216"/>
      <c r="B445" s="196"/>
      <c r="C445" s="196"/>
      <c r="D445" s="196"/>
      <c r="E445" s="196"/>
    </row>
    <row r="446" spans="1:5" x14ac:dyDescent="0.2">
      <c r="A446" s="216"/>
      <c r="B446" s="196"/>
      <c r="C446" s="196"/>
      <c r="D446" s="196"/>
      <c r="E446" s="196"/>
    </row>
    <row r="447" spans="1:5" x14ac:dyDescent="0.2">
      <c r="A447" s="216"/>
      <c r="B447" s="196"/>
      <c r="C447" s="196"/>
      <c r="D447" s="196"/>
      <c r="E447" s="196"/>
    </row>
    <row r="448" spans="1:5" x14ac:dyDescent="0.2">
      <c r="A448" s="216"/>
      <c r="B448" s="196"/>
      <c r="C448" s="196"/>
      <c r="D448" s="196"/>
      <c r="E448" s="196"/>
    </row>
    <row r="449" spans="1:5" x14ac:dyDescent="0.2">
      <c r="A449" s="216"/>
      <c r="B449" s="196"/>
      <c r="C449" s="196"/>
      <c r="D449" s="196"/>
      <c r="E449" s="196"/>
    </row>
    <row r="450" spans="1:5" x14ac:dyDescent="0.2">
      <c r="A450" s="216"/>
      <c r="B450" s="196"/>
      <c r="C450" s="196"/>
      <c r="D450" s="196"/>
      <c r="E450" s="196"/>
    </row>
    <row r="451" spans="1:5" x14ac:dyDescent="0.2">
      <c r="A451" s="216"/>
      <c r="B451" s="196"/>
      <c r="C451" s="196"/>
      <c r="D451" s="196"/>
      <c r="E451" s="196"/>
    </row>
    <row r="452" spans="1:5" x14ac:dyDescent="0.2">
      <c r="A452" s="216"/>
      <c r="B452" s="196"/>
      <c r="C452" s="196"/>
      <c r="D452" s="196"/>
      <c r="E452" s="196"/>
    </row>
    <row r="453" spans="1:5" x14ac:dyDescent="0.2">
      <c r="A453" s="216"/>
      <c r="B453" s="196"/>
      <c r="C453" s="196"/>
      <c r="D453" s="196"/>
      <c r="E453" s="196"/>
    </row>
    <row r="454" spans="1:5" x14ac:dyDescent="0.2">
      <c r="A454" s="216"/>
      <c r="B454" s="196"/>
      <c r="C454" s="196"/>
      <c r="D454" s="196"/>
      <c r="E454" s="196"/>
    </row>
    <row r="455" spans="1:5" x14ac:dyDescent="0.2">
      <c r="A455" s="216"/>
      <c r="B455" s="196"/>
      <c r="C455" s="196"/>
      <c r="D455" s="196"/>
      <c r="E455" s="196"/>
    </row>
    <row r="456" spans="1:5" x14ac:dyDescent="0.2">
      <c r="A456" s="216"/>
      <c r="B456" s="196"/>
      <c r="C456" s="196"/>
      <c r="D456" s="196"/>
      <c r="E456" s="196"/>
    </row>
    <row r="457" spans="1:5" x14ac:dyDescent="0.2">
      <c r="A457" s="216"/>
      <c r="B457" s="196"/>
      <c r="C457" s="196"/>
      <c r="D457" s="196"/>
      <c r="E457" s="196"/>
    </row>
    <row r="458" spans="1:5" x14ac:dyDescent="0.2">
      <c r="A458" s="216"/>
      <c r="B458" s="196"/>
      <c r="C458" s="196"/>
      <c r="D458" s="196"/>
      <c r="E458" s="196"/>
    </row>
    <row r="459" spans="1:5" x14ac:dyDescent="0.2">
      <c r="A459" s="216"/>
      <c r="B459" s="196"/>
      <c r="C459" s="196"/>
      <c r="D459" s="196"/>
      <c r="E459" s="196"/>
    </row>
    <row r="460" spans="1:5" x14ac:dyDescent="0.2">
      <c r="A460" s="216"/>
      <c r="B460" s="196"/>
      <c r="C460" s="196"/>
      <c r="D460" s="196"/>
      <c r="E460" s="196"/>
    </row>
    <row r="461" spans="1:5" x14ac:dyDescent="0.2">
      <c r="A461" s="216"/>
      <c r="B461" s="196"/>
      <c r="C461" s="196"/>
      <c r="D461" s="196"/>
      <c r="E461" s="196"/>
    </row>
    <row r="462" spans="1:5" x14ac:dyDescent="0.2">
      <c r="A462" s="216"/>
      <c r="B462" s="196"/>
      <c r="C462" s="196"/>
      <c r="D462" s="196"/>
      <c r="E462" s="196"/>
    </row>
    <row r="463" spans="1:5" x14ac:dyDescent="0.2">
      <c r="A463" s="216"/>
      <c r="B463" s="196"/>
      <c r="C463" s="196"/>
      <c r="D463" s="196"/>
      <c r="E463" s="196"/>
    </row>
    <row r="464" spans="1:5" x14ac:dyDescent="0.2">
      <c r="A464" s="216"/>
      <c r="B464" s="196"/>
      <c r="C464" s="196"/>
      <c r="D464" s="196"/>
      <c r="E464" s="196"/>
    </row>
    <row r="465" spans="1:5" x14ac:dyDescent="0.2">
      <c r="A465" s="216"/>
      <c r="B465" s="196"/>
      <c r="C465" s="196"/>
      <c r="D465" s="196"/>
      <c r="E465" s="196"/>
    </row>
    <row r="466" spans="1:5" x14ac:dyDescent="0.2">
      <c r="A466" s="216"/>
      <c r="B466" s="196"/>
      <c r="C466" s="196"/>
      <c r="D466" s="196"/>
      <c r="E466" s="196"/>
    </row>
    <row r="467" spans="1:5" x14ac:dyDescent="0.2">
      <c r="A467" s="216"/>
      <c r="B467" s="196"/>
      <c r="C467" s="196"/>
      <c r="D467" s="196"/>
      <c r="E467" s="196"/>
    </row>
    <row r="468" spans="1:5" x14ac:dyDescent="0.2">
      <c r="A468" s="216"/>
      <c r="B468" s="196"/>
      <c r="C468" s="196"/>
      <c r="D468" s="196"/>
      <c r="E468" s="196"/>
    </row>
    <row r="469" spans="1:5" x14ac:dyDescent="0.2">
      <c r="A469" s="216"/>
      <c r="B469" s="196"/>
      <c r="C469" s="196"/>
      <c r="D469" s="196"/>
      <c r="E469" s="196"/>
    </row>
    <row r="470" spans="1:5" x14ac:dyDescent="0.2">
      <c r="A470" s="216"/>
      <c r="B470" s="196"/>
      <c r="C470" s="196"/>
      <c r="D470" s="196"/>
      <c r="E470" s="196"/>
    </row>
    <row r="471" spans="1:5" x14ac:dyDescent="0.2">
      <c r="A471" s="216"/>
      <c r="B471" s="196"/>
      <c r="C471" s="196"/>
      <c r="D471" s="196"/>
      <c r="E471" s="196"/>
    </row>
    <row r="472" spans="1:5" x14ac:dyDescent="0.2">
      <c r="A472" s="216"/>
      <c r="B472" s="196"/>
      <c r="C472" s="196"/>
      <c r="D472" s="196"/>
      <c r="E472" s="196"/>
    </row>
    <row r="473" spans="1:5" x14ac:dyDescent="0.2">
      <c r="A473" s="216"/>
      <c r="B473" s="196"/>
      <c r="C473" s="196"/>
      <c r="D473" s="196"/>
      <c r="E473" s="196"/>
    </row>
    <row r="474" spans="1:5" x14ac:dyDescent="0.2">
      <c r="A474" s="216"/>
      <c r="B474" s="196"/>
      <c r="C474" s="196"/>
      <c r="D474" s="196"/>
      <c r="E474" s="196"/>
    </row>
    <row r="475" spans="1:5" x14ac:dyDescent="0.2">
      <c r="A475" s="216"/>
      <c r="B475" s="196"/>
      <c r="C475" s="196"/>
      <c r="D475" s="196"/>
      <c r="E475" s="196"/>
    </row>
    <row r="476" spans="1:5" x14ac:dyDescent="0.2">
      <c r="A476" s="216"/>
      <c r="B476" s="196"/>
      <c r="C476" s="196"/>
      <c r="D476" s="196"/>
      <c r="E476" s="196"/>
    </row>
    <row r="477" spans="1:5" x14ac:dyDescent="0.2">
      <c r="A477" s="216"/>
      <c r="B477" s="196"/>
      <c r="C477" s="196"/>
      <c r="D477" s="196"/>
      <c r="E477" s="196"/>
    </row>
    <row r="478" spans="1:5" x14ac:dyDescent="0.2">
      <c r="A478" s="216"/>
      <c r="B478" s="196"/>
      <c r="C478" s="196"/>
      <c r="D478" s="196"/>
      <c r="E478" s="196"/>
    </row>
    <row r="479" spans="1:5" x14ac:dyDescent="0.2">
      <c r="A479" s="216"/>
      <c r="B479" s="196"/>
      <c r="C479" s="196"/>
      <c r="D479" s="196"/>
      <c r="E479" s="196"/>
    </row>
    <row r="480" spans="1:5" x14ac:dyDescent="0.2">
      <c r="A480" s="216"/>
      <c r="B480" s="196"/>
      <c r="C480" s="196"/>
      <c r="D480" s="196"/>
      <c r="E480" s="196"/>
    </row>
    <row r="481" spans="1:5" x14ac:dyDescent="0.2">
      <c r="A481" s="216"/>
      <c r="B481" s="196"/>
      <c r="C481" s="196"/>
      <c r="D481" s="196"/>
      <c r="E481" s="196"/>
    </row>
    <row r="482" spans="1:5" x14ac:dyDescent="0.2">
      <c r="A482" s="216"/>
      <c r="B482" s="196"/>
      <c r="C482" s="196"/>
      <c r="D482" s="196"/>
      <c r="E482" s="196"/>
    </row>
    <row r="483" spans="1:5" x14ac:dyDescent="0.2">
      <c r="A483" s="216"/>
      <c r="B483" s="196"/>
      <c r="C483" s="196"/>
      <c r="D483" s="196"/>
      <c r="E483" s="196"/>
    </row>
    <row r="484" spans="1:5" x14ac:dyDescent="0.2">
      <c r="A484" s="216"/>
      <c r="B484" s="196"/>
      <c r="C484" s="196"/>
      <c r="D484" s="196"/>
      <c r="E484" s="196"/>
    </row>
    <row r="485" spans="1:5" x14ac:dyDescent="0.2">
      <c r="A485" s="216"/>
      <c r="B485" s="196"/>
      <c r="C485" s="196"/>
      <c r="D485" s="196"/>
      <c r="E485" s="196"/>
    </row>
    <row r="486" spans="1:5" x14ac:dyDescent="0.2">
      <c r="A486" s="216"/>
      <c r="B486" s="196"/>
      <c r="C486" s="196"/>
      <c r="D486" s="196"/>
      <c r="E486" s="196"/>
    </row>
    <row r="487" spans="1:5" x14ac:dyDescent="0.2">
      <c r="A487" s="216"/>
      <c r="B487" s="196"/>
      <c r="C487" s="196"/>
      <c r="D487" s="196"/>
      <c r="E487" s="196"/>
    </row>
    <row r="488" spans="1:5" x14ac:dyDescent="0.2">
      <c r="A488" s="216"/>
      <c r="B488" s="196"/>
      <c r="C488" s="196"/>
      <c r="D488" s="196"/>
      <c r="E488" s="196"/>
    </row>
    <row r="489" spans="1:5" x14ac:dyDescent="0.2">
      <c r="A489" s="216"/>
      <c r="B489" s="196"/>
      <c r="C489" s="196"/>
      <c r="D489" s="196"/>
      <c r="E489" s="196"/>
    </row>
    <row r="490" spans="1:5" x14ac:dyDescent="0.2">
      <c r="A490" s="216"/>
      <c r="B490" s="196"/>
      <c r="C490" s="196"/>
      <c r="D490" s="196"/>
      <c r="E490" s="196"/>
    </row>
    <row r="491" spans="1:5" x14ac:dyDescent="0.2">
      <c r="A491" s="216"/>
      <c r="B491" s="196"/>
      <c r="C491" s="196"/>
      <c r="D491" s="196"/>
      <c r="E491" s="196"/>
    </row>
    <row r="492" spans="1:5" x14ac:dyDescent="0.2">
      <c r="A492" s="216"/>
      <c r="B492" s="196"/>
      <c r="C492" s="196"/>
      <c r="D492" s="196"/>
      <c r="E492" s="196"/>
    </row>
    <row r="493" spans="1:5" x14ac:dyDescent="0.2">
      <c r="A493" s="216"/>
      <c r="B493" s="196"/>
      <c r="C493" s="196"/>
      <c r="D493" s="196"/>
      <c r="E493" s="196"/>
    </row>
    <row r="494" spans="1:5" x14ac:dyDescent="0.2">
      <c r="A494" s="216"/>
      <c r="B494" s="196"/>
      <c r="C494" s="196"/>
      <c r="D494" s="196"/>
      <c r="E494" s="196"/>
    </row>
    <row r="495" spans="1:5" x14ac:dyDescent="0.2">
      <c r="A495" s="216"/>
      <c r="B495" s="196"/>
      <c r="C495" s="196"/>
      <c r="D495" s="196"/>
      <c r="E495" s="196"/>
    </row>
    <row r="496" spans="1:5" x14ac:dyDescent="0.2">
      <c r="A496" s="216"/>
      <c r="B496" s="196"/>
      <c r="C496" s="196"/>
      <c r="D496" s="196"/>
      <c r="E496" s="196"/>
    </row>
    <row r="497" spans="1:5" x14ac:dyDescent="0.2">
      <c r="A497" s="216"/>
      <c r="B497" s="196"/>
      <c r="C497" s="196"/>
      <c r="D497" s="196"/>
      <c r="E497" s="196"/>
    </row>
    <row r="498" spans="1:5" x14ac:dyDescent="0.2">
      <c r="A498" s="216"/>
      <c r="B498" s="196"/>
      <c r="C498" s="196"/>
      <c r="D498" s="196"/>
      <c r="E498" s="196"/>
    </row>
    <row r="499" spans="1:5" x14ac:dyDescent="0.2">
      <c r="A499" s="216"/>
      <c r="B499" s="196"/>
      <c r="C499" s="196"/>
      <c r="D499" s="196"/>
      <c r="E499" s="196"/>
    </row>
    <row r="500" spans="1:5" x14ac:dyDescent="0.2">
      <c r="A500" s="216"/>
      <c r="B500" s="196"/>
      <c r="C500" s="196"/>
      <c r="D500" s="196"/>
      <c r="E500" s="196"/>
    </row>
    <row r="501" spans="1:5" x14ac:dyDescent="0.2">
      <c r="A501" s="216"/>
      <c r="B501" s="196"/>
      <c r="C501" s="196"/>
      <c r="D501" s="196"/>
      <c r="E501" s="196"/>
    </row>
    <row r="502" spans="1:5" x14ac:dyDescent="0.2">
      <c r="A502" s="216"/>
      <c r="B502" s="196"/>
      <c r="C502" s="196"/>
      <c r="D502" s="196"/>
      <c r="E502" s="196"/>
    </row>
    <row r="503" spans="1:5" x14ac:dyDescent="0.2">
      <c r="A503" s="216"/>
      <c r="B503" s="196"/>
      <c r="C503" s="196"/>
      <c r="D503" s="196"/>
      <c r="E503" s="196"/>
    </row>
    <row r="504" spans="1:5" x14ac:dyDescent="0.2">
      <c r="A504" s="216"/>
      <c r="B504" s="196"/>
      <c r="C504" s="196"/>
      <c r="D504" s="196"/>
      <c r="E504" s="196"/>
    </row>
    <row r="505" spans="1:5" x14ac:dyDescent="0.2">
      <c r="A505" s="216"/>
      <c r="B505" s="196"/>
      <c r="C505" s="196"/>
      <c r="D505" s="196"/>
      <c r="E505" s="196"/>
    </row>
    <row r="506" spans="1:5" x14ac:dyDescent="0.2">
      <c r="A506" s="216"/>
      <c r="B506" s="196"/>
      <c r="C506" s="196"/>
      <c r="D506" s="196"/>
      <c r="E506" s="196"/>
    </row>
    <row r="507" spans="1:5" x14ac:dyDescent="0.2">
      <c r="A507" s="216"/>
      <c r="B507" s="196"/>
      <c r="C507" s="196"/>
      <c r="D507" s="196"/>
      <c r="E507" s="196"/>
    </row>
    <row r="508" spans="1:5" x14ac:dyDescent="0.2">
      <c r="A508" s="216"/>
      <c r="B508" s="196"/>
      <c r="C508" s="196"/>
      <c r="D508" s="196"/>
      <c r="E508" s="196"/>
    </row>
    <row r="509" spans="1:5" x14ac:dyDescent="0.2">
      <c r="A509" s="216"/>
      <c r="B509" s="196"/>
      <c r="C509" s="196"/>
      <c r="D509" s="196"/>
      <c r="E509" s="196"/>
    </row>
    <row r="510" spans="1:5" x14ac:dyDescent="0.2">
      <c r="A510" s="216"/>
      <c r="B510" s="196"/>
      <c r="C510" s="196"/>
      <c r="D510" s="196"/>
      <c r="E510" s="196"/>
    </row>
    <row r="511" spans="1:5" x14ac:dyDescent="0.2">
      <c r="A511" s="216"/>
      <c r="B511" s="196"/>
      <c r="C511" s="196"/>
      <c r="D511" s="196"/>
      <c r="E511" s="196"/>
    </row>
    <row r="512" spans="1:5" x14ac:dyDescent="0.2">
      <c r="A512" s="216"/>
      <c r="B512" s="196"/>
      <c r="C512" s="196"/>
      <c r="D512" s="196"/>
      <c r="E512" s="196"/>
    </row>
    <row r="513" spans="1:5" x14ac:dyDescent="0.2">
      <c r="A513" s="216"/>
      <c r="B513" s="196"/>
      <c r="C513" s="196"/>
      <c r="D513" s="196"/>
      <c r="E513" s="196"/>
    </row>
    <row r="514" spans="1:5" x14ac:dyDescent="0.2">
      <c r="A514" s="216"/>
      <c r="B514" s="196"/>
      <c r="C514" s="196"/>
      <c r="D514" s="196"/>
      <c r="E514" s="196"/>
    </row>
    <row r="515" spans="1:5" x14ac:dyDescent="0.2">
      <c r="A515" s="216"/>
      <c r="B515" s="196"/>
      <c r="C515" s="196"/>
      <c r="D515" s="196"/>
      <c r="E515" s="196"/>
    </row>
    <row r="516" spans="1:5" x14ac:dyDescent="0.2">
      <c r="A516" s="216"/>
      <c r="B516" s="196"/>
      <c r="C516" s="196"/>
      <c r="D516" s="196"/>
      <c r="E516" s="196"/>
    </row>
    <row r="517" spans="1:5" x14ac:dyDescent="0.2">
      <c r="A517" s="216"/>
      <c r="B517" s="196"/>
      <c r="C517" s="196"/>
      <c r="D517" s="196"/>
      <c r="E517" s="196"/>
    </row>
    <row r="518" spans="1:5" x14ac:dyDescent="0.2">
      <c r="A518" s="216"/>
      <c r="B518" s="196"/>
      <c r="C518" s="196"/>
      <c r="D518" s="196"/>
      <c r="E518" s="196"/>
    </row>
    <row r="519" spans="1:5" x14ac:dyDescent="0.2">
      <c r="A519" s="216"/>
      <c r="B519" s="196"/>
      <c r="C519" s="196"/>
      <c r="D519" s="196"/>
      <c r="E519" s="196"/>
    </row>
    <row r="520" spans="1:5" x14ac:dyDescent="0.2">
      <c r="A520" s="216"/>
      <c r="B520" s="196"/>
      <c r="C520" s="196"/>
      <c r="D520" s="196"/>
      <c r="E520" s="196"/>
    </row>
    <row r="521" spans="1:5" x14ac:dyDescent="0.2">
      <c r="A521" s="216"/>
      <c r="B521" s="196"/>
      <c r="C521" s="196"/>
      <c r="D521" s="196"/>
      <c r="E521" s="196"/>
    </row>
    <row r="522" spans="1:5" x14ac:dyDescent="0.2">
      <c r="A522" s="216"/>
      <c r="B522" s="196"/>
      <c r="C522" s="196"/>
      <c r="D522" s="196"/>
      <c r="E522" s="196"/>
    </row>
    <row r="523" spans="1:5" x14ac:dyDescent="0.2">
      <c r="A523" s="216"/>
      <c r="B523" s="196"/>
      <c r="C523" s="196"/>
      <c r="D523" s="196"/>
      <c r="E523" s="196"/>
    </row>
    <row r="524" spans="1:5" x14ac:dyDescent="0.2">
      <c r="A524" s="216"/>
      <c r="B524" s="196"/>
      <c r="C524" s="196"/>
      <c r="D524" s="196"/>
      <c r="E524" s="196"/>
    </row>
    <row r="525" spans="1:5" x14ac:dyDescent="0.2">
      <c r="A525" s="216"/>
      <c r="B525" s="196"/>
      <c r="C525" s="196"/>
      <c r="D525" s="196"/>
      <c r="E525" s="196"/>
    </row>
    <row r="526" spans="1:5" x14ac:dyDescent="0.2">
      <c r="A526" s="216"/>
      <c r="B526" s="196"/>
      <c r="C526" s="196"/>
      <c r="D526" s="196"/>
      <c r="E526" s="196"/>
    </row>
    <row r="527" spans="1:5" x14ac:dyDescent="0.2">
      <c r="A527" s="216"/>
      <c r="B527" s="196"/>
      <c r="C527" s="196"/>
      <c r="D527" s="196"/>
      <c r="E527" s="196"/>
    </row>
    <row r="528" spans="1:5" x14ac:dyDescent="0.2">
      <c r="A528" s="216"/>
      <c r="B528" s="196"/>
      <c r="C528" s="196"/>
      <c r="D528" s="196"/>
      <c r="E528" s="196"/>
    </row>
    <row r="529" spans="1:5" x14ac:dyDescent="0.2">
      <c r="A529" s="216"/>
      <c r="B529" s="196"/>
      <c r="C529" s="196"/>
      <c r="D529" s="196"/>
      <c r="E529" s="196"/>
    </row>
    <row r="530" spans="1:5" x14ac:dyDescent="0.2">
      <c r="A530" s="216"/>
      <c r="B530" s="196"/>
      <c r="C530" s="196"/>
      <c r="D530" s="196"/>
      <c r="E530" s="196"/>
    </row>
    <row r="531" spans="1:5" x14ac:dyDescent="0.2">
      <c r="A531" s="216"/>
      <c r="B531" s="196"/>
      <c r="C531" s="196"/>
      <c r="D531" s="196"/>
      <c r="E531" s="196"/>
    </row>
    <row r="532" spans="1:5" x14ac:dyDescent="0.2">
      <c r="A532" s="216"/>
      <c r="B532" s="196"/>
      <c r="C532" s="196"/>
      <c r="D532" s="196"/>
      <c r="E532" s="196"/>
    </row>
    <row r="533" spans="1:5" x14ac:dyDescent="0.2">
      <c r="A533" s="216"/>
      <c r="B533" s="196"/>
      <c r="C533" s="196"/>
      <c r="D533" s="196"/>
      <c r="E533" s="196"/>
    </row>
    <row r="534" spans="1:5" x14ac:dyDescent="0.2">
      <c r="A534" s="216"/>
      <c r="B534" s="196"/>
      <c r="C534" s="196"/>
      <c r="D534" s="196"/>
      <c r="E534" s="196"/>
    </row>
    <row r="535" spans="1:5" x14ac:dyDescent="0.2">
      <c r="A535" s="216"/>
      <c r="B535" s="196"/>
      <c r="C535" s="196"/>
      <c r="D535" s="196"/>
      <c r="E535" s="196"/>
    </row>
    <row r="536" spans="1:5" x14ac:dyDescent="0.2">
      <c r="A536" s="216"/>
      <c r="B536" s="196"/>
      <c r="C536" s="196"/>
      <c r="D536" s="196"/>
      <c r="E536" s="196"/>
    </row>
    <row r="537" spans="1:5" x14ac:dyDescent="0.2">
      <c r="A537" s="216"/>
      <c r="B537" s="196"/>
      <c r="C537" s="196"/>
      <c r="D537" s="196"/>
      <c r="E537" s="196"/>
    </row>
    <row r="538" spans="1:5" x14ac:dyDescent="0.2">
      <c r="A538" s="216"/>
      <c r="B538" s="196"/>
      <c r="C538" s="196"/>
      <c r="D538" s="196"/>
      <c r="E538" s="196"/>
    </row>
    <row r="539" spans="1:5" x14ac:dyDescent="0.2">
      <c r="A539" s="216"/>
      <c r="B539" s="196"/>
      <c r="C539" s="196"/>
      <c r="D539" s="196"/>
      <c r="E539" s="196"/>
    </row>
    <row r="540" spans="1:5" x14ac:dyDescent="0.2">
      <c r="A540" s="216"/>
      <c r="B540" s="196"/>
      <c r="C540" s="196"/>
      <c r="D540" s="196"/>
      <c r="E540" s="196"/>
    </row>
    <row r="541" spans="1:5" x14ac:dyDescent="0.2">
      <c r="A541" s="216"/>
      <c r="B541" s="196"/>
      <c r="C541" s="196"/>
      <c r="D541" s="196"/>
      <c r="E541" s="196"/>
    </row>
    <row r="542" spans="1:5" x14ac:dyDescent="0.2">
      <c r="A542" s="216"/>
      <c r="B542" s="196"/>
      <c r="C542" s="196"/>
      <c r="D542" s="196"/>
      <c r="E542" s="196"/>
    </row>
    <row r="543" spans="1:5" x14ac:dyDescent="0.2">
      <c r="A543" s="216"/>
      <c r="B543" s="196"/>
      <c r="C543" s="196"/>
      <c r="D543" s="196"/>
      <c r="E543" s="196"/>
    </row>
    <row r="544" spans="1:5" x14ac:dyDescent="0.2">
      <c r="A544" s="216"/>
      <c r="B544" s="196"/>
      <c r="C544" s="196"/>
      <c r="D544" s="196"/>
      <c r="E544" s="196"/>
    </row>
    <row r="545" spans="1:5" x14ac:dyDescent="0.2">
      <c r="A545" s="216"/>
      <c r="B545" s="196"/>
      <c r="C545" s="196"/>
      <c r="D545" s="196"/>
      <c r="E545" s="196"/>
    </row>
    <row r="546" spans="1:5" x14ac:dyDescent="0.2">
      <c r="A546" s="216"/>
      <c r="B546" s="196"/>
      <c r="C546" s="196"/>
      <c r="D546" s="196"/>
      <c r="E546" s="196"/>
    </row>
    <row r="547" spans="1:5" x14ac:dyDescent="0.2">
      <c r="A547" s="216"/>
      <c r="B547" s="196"/>
      <c r="C547" s="196"/>
      <c r="D547" s="196"/>
      <c r="E547" s="196"/>
    </row>
    <row r="548" spans="1:5" x14ac:dyDescent="0.2">
      <c r="A548" s="216"/>
      <c r="B548" s="196"/>
      <c r="C548" s="196"/>
      <c r="D548" s="196"/>
      <c r="E548" s="196"/>
    </row>
    <row r="549" spans="1:5" x14ac:dyDescent="0.2">
      <c r="A549" s="216"/>
      <c r="B549" s="196"/>
      <c r="C549" s="196"/>
      <c r="D549" s="196"/>
      <c r="E549" s="196"/>
    </row>
    <row r="550" spans="1:5" x14ac:dyDescent="0.2">
      <c r="A550" s="216"/>
      <c r="B550" s="196"/>
      <c r="C550" s="196"/>
      <c r="D550" s="196"/>
      <c r="E550" s="196"/>
    </row>
    <row r="551" spans="1:5" x14ac:dyDescent="0.2">
      <c r="A551" s="216"/>
      <c r="B551" s="196"/>
      <c r="C551" s="196"/>
      <c r="D551" s="196"/>
      <c r="E551" s="196"/>
    </row>
    <row r="552" spans="1:5" x14ac:dyDescent="0.2">
      <c r="A552" s="216"/>
      <c r="B552" s="196"/>
      <c r="C552" s="196"/>
      <c r="D552" s="196"/>
      <c r="E552" s="196"/>
    </row>
    <row r="553" spans="1:5" x14ac:dyDescent="0.2">
      <c r="A553" s="216"/>
      <c r="B553" s="196"/>
      <c r="C553" s="196"/>
      <c r="D553" s="196"/>
      <c r="E553" s="196"/>
    </row>
    <row r="554" spans="1:5" x14ac:dyDescent="0.2">
      <c r="A554" s="216"/>
      <c r="B554" s="196"/>
      <c r="C554" s="196"/>
      <c r="D554" s="196"/>
      <c r="E554" s="196"/>
    </row>
    <row r="555" spans="1:5" x14ac:dyDescent="0.2">
      <c r="A555" s="216"/>
      <c r="B555" s="196"/>
      <c r="C555" s="196"/>
      <c r="D555" s="196"/>
      <c r="E555" s="196"/>
    </row>
    <row r="556" spans="1:5" x14ac:dyDescent="0.2">
      <c r="A556" s="216"/>
      <c r="B556" s="196"/>
      <c r="C556" s="196"/>
      <c r="D556" s="196"/>
      <c r="E556" s="196"/>
    </row>
    <row r="557" spans="1:5" x14ac:dyDescent="0.2">
      <c r="A557" s="216"/>
      <c r="B557" s="196"/>
      <c r="C557" s="196"/>
      <c r="D557" s="196"/>
      <c r="E557" s="196"/>
    </row>
    <row r="558" spans="1:5" x14ac:dyDescent="0.2">
      <c r="A558" s="216"/>
      <c r="B558" s="196"/>
      <c r="C558" s="196"/>
      <c r="D558" s="196"/>
      <c r="E558" s="196"/>
    </row>
    <row r="559" spans="1:5" x14ac:dyDescent="0.2">
      <c r="A559" s="216"/>
      <c r="B559" s="196"/>
      <c r="C559" s="196"/>
      <c r="D559" s="196"/>
      <c r="E559" s="196"/>
    </row>
    <row r="560" spans="1:5" x14ac:dyDescent="0.2">
      <c r="A560" s="216"/>
      <c r="B560" s="196"/>
      <c r="C560" s="196"/>
      <c r="D560" s="196"/>
      <c r="E560" s="196"/>
    </row>
    <row r="561" spans="1:5" x14ac:dyDescent="0.2">
      <c r="A561" s="216"/>
      <c r="B561" s="196"/>
      <c r="C561" s="196"/>
      <c r="D561" s="196"/>
      <c r="E561" s="196"/>
    </row>
    <row r="562" spans="1:5" x14ac:dyDescent="0.2">
      <c r="A562" s="216"/>
      <c r="B562" s="196"/>
      <c r="C562" s="196"/>
      <c r="D562" s="196"/>
      <c r="E562" s="196"/>
    </row>
    <row r="563" spans="1:5" x14ac:dyDescent="0.2">
      <c r="A563" s="216"/>
      <c r="B563" s="196"/>
      <c r="C563" s="196"/>
      <c r="D563" s="196"/>
      <c r="E563" s="196"/>
    </row>
    <row r="564" spans="1:5" x14ac:dyDescent="0.2">
      <c r="A564" s="216"/>
      <c r="B564" s="196"/>
      <c r="C564" s="196"/>
      <c r="D564" s="196"/>
      <c r="E564" s="196"/>
    </row>
    <row r="565" spans="1:5" x14ac:dyDescent="0.2">
      <c r="A565" s="216"/>
      <c r="B565" s="196"/>
      <c r="C565" s="196"/>
      <c r="D565" s="196"/>
      <c r="E565" s="196"/>
    </row>
    <row r="566" spans="1:5" x14ac:dyDescent="0.2">
      <c r="A566" s="216"/>
      <c r="B566" s="196"/>
      <c r="C566" s="196"/>
      <c r="D566" s="196"/>
      <c r="E566" s="196"/>
    </row>
    <row r="567" spans="1:5" x14ac:dyDescent="0.2">
      <c r="A567" s="216"/>
      <c r="B567" s="196"/>
      <c r="C567" s="196"/>
      <c r="D567" s="196"/>
      <c r="E567" s="196"/>
    </row>
    <row r="568" spans="1:5" x14ac:dyDescent="0.2">
      <c r="A568" s="216"/>
      <c r="B568" s="196"/>
      <c r="C568" s="196"/>
      <c r="D568" s="196"/>
      <c r="E568" s="196"/>
    </row>
    <row r="569" spans="1:5" x14ac:dyDescent="0.2">
      <c r="A569" s="216"/>
      <c r="B569" s="196"/>
      <c r="C569" s="196"/>
      <c r="D569" s="196"/>
      <c r="E569" s="196"/>
    </row>
    <row r="570" spans="1:5" x14ac:dyDescent="0.2">
      <c r="A570" s="216"/>
      <c r="B570" s="196"/>
      <c r="C570" s="196"/>
      <c r="D570" s="196"/>
      <c r="E570" s="196"/>
    </row>
    <row r="571" spans="1:5" x14ac:dyDescent="0.2">
      <c r="A571" s="216"/>
      <c r="B571" s="196"/>
      <c r="C571" s="196"/>
      <c r="D571" s="196"/>
      <c r="E571" s="196"/>
    </row>
    <row r="572" spans="1:5" x14ac:dyDescent="0.2">
      <c r="A572" s="216"/>
      <c r="B572" s="196"/>
      <c r="C572" s="196"/>
      <c r="D572" s="196"/>
      <c r="E572" s="196"/>
    </row>
    <row r="573" spans="1:5" x14ac:dyDescent="0.2">
      <c r="A573" s="216"/>
      <c r="B573" s="196"/>
      <c r="C573" s="196"/>
      <c r="D573" s="196"/>
      <c r="E573" s="196"/>
    </row>
    <row r="574" spans="1:5" x14ac:dyDescent="0.2">
      <c r="A574" s="216"/>
      <c r="B574" s="196"/>
      <c r="C574" s="196"/>
      <c r="D574" s="196"/>
      <c r="E574" s="196"/>
    </row>
    <row r="575" spans="1:5" x14ac:dyDescent="0.2">
      <c r="A575" s="216"/>
      <c r="B575" s="196"/>
      <c r="C575" s="196"/>
      <c r="D575" s="196"/>
      <c r="E575" s="196"/>
    </row>
    <row r="576" spans="1:5" x14ac:dyDescent="0.2">
      <c r="A576" s="216"/>
      <c r="B576" s="196"/>
      <c r="C576" s="196"/>
      <c r="D576" s="196"/>
      <c r="E576" s="196"/>
    </row>
    <row r="577" spans="1:5" x14ac:dyDescent="0.2">
      <c r="A577" s="216"/>
      <c r="B577" s="196"/>
      <c r="C577" s="196"/>
      <c r="D577" s="196"/>
      <c r="E577" s="196"/>
    </row>
    <row r="578" spans="1:5" x14ac:dyDescent="0.2">
      <c r="A578" s="216"/>
      <c r="B578" s="196"/>
      <c r="C578" s="196"/>
      <c r="D578" s="196"/>
      <c r="E578" s="196"/>
    </row>
    <row r="579" spans="1:5" x14ac:dyDescent="0.2">
      <c r="A579" s="216"/>
      <c r="B579" s="196"/>
      <c r="C579" s="196"/>
      <c r="D579" s="196"/>
      <c r="E579" s="196"/>
    </row>
    <row r="580" spans="1:5" x14ac:dyDescent="0.2">
      <c r="A580" s="216"/>
      <c r="B580" s="196"/>
      <c r="C580" s="196"/>
      <c r="D580" s="196"/>
      <c r="E580" s="196"/>
    </row>
    <row r="581" spans="1:5" x14ac:dyDescent="0.2">
      <c r="A581" s="216"/>
      <c r="B581" s="196"/>
      <c r="C581" s="196"/>
      <c r="D581" s="196"/>
      <c r="E581" s="196"/>
    </row>
    <row r="582" spans="1:5" x14ac:dyDescent="0.2">
      <c r="A582" s="216"/>
      <c r="B582" s="196"/>
      <c r="C582" s="196"/>
      <c r="D582" s="196"/>
      <c r="E582" s="196"/>
    </row>
    <row r="583" spans="1:5" x14ac:dyDescent="0.2">
      <c r="A583" s="216"/>
      <c r="B583" s="196"/>
      <c r="C583" s="196"/>
      <c r="D583" s="196"/>
      <c r="E583" s="196"/>
    </row>
    <row r="584" spans="1:5" x14ac:dyDescent="0.2">
      <c r="A584" s="216"/>
      <c r="B584" s="196"/>
      <c r="C584" s="196"/>
      <c r="D584" s="196"/>
      <c r="E584" s="196"/>
    </row>
    <row r="585" spans="1:5" x14ac:dyDescent="0.2">
      <c r="A585" s="216"/>
      <c r="B585" s="196"/>
      <c r="C585" s="196"/>
      <c r="D585" s="196"/>
      <c r="E585" s="196"/>
    </row>
    <row r="586" spans="1:5" x14ac:dyDescent="0.2">
      <c r="A586" s="216"/>
      <c r="B586" s="196"/>
      <c r="C586" s="196"/>
      <c r="D586" s="196"/>
      <c r="E586" s="196"/>
    </row>
    <row r="587" spans="1:5" x14ac:dyDescent="0.2">
      <c r="A587" s="216"/>
      <c r="B587" s="196"/>
      <c r="C587" s="196"/>
      <c r="D587" s="196"/>
      <c r="E587" s="196"/>
    </row>
    <row r="588" spans="1:5" x14ac:dyDescent="0.2">
      <c r="A588" s="216"/>
      <c r="B588" s="196"/>
      <c r="C588" s="196"/>
      <c r="D588" s="196"/>
      <c r="E588" s="196"/>
    </row>
    <row r="589" spans="1:5" x14ac:dyDescent="0.2">
      <c r="A589" s="216"/>
      <c r="B589" s="196"/>
      <c r="C589" s="196"/>
      <c r="D589" s="196"/>
      <c r="E589" s="196"/>
    </row>
    <row r="590" spans="1:5" x14ac:dyDescent="0.2">
      <c r="A590" s="216"/>
      <c r="B590" s="196"/>
      <c r="C590" s="196"/>
      <c r="D590" s="196"/>
      <c r="E590" s="196"/>
    </row>
    <row r="591" spans="1:5" x14ac:dyDescent="0.2">
      <c r="A591" s="216"/>
      <c r="B591" s="196"/>
      <c r="C591" s="196"/>
      <c r="D591" s="196"/>
      <c r="E591" s="196"/>
    </row>
    <row r="592" spans="1:5" x14ac:dyDescent="0.2">
      <c r="A592" s="216"/>
      <c r="B592" s="196"/>
      <c r="C592" s="196"/>
      <c r="D592" s="196"/>
      <c r="E592" s="196"/>
    </row>
    <row r="593" spans="1:5" x14ac:dyDescent="0.2">
      <c r="A593" s="216"/>
      <c r="B593" s="196"/>
      <c r="C593" s="196"/>
      <c r="D593" s="196"/>
      <c r="E593" s="196"/>
    </row>
    <row r="594" spans="1:5" x14ac:dyDescent="0.2">
      <c r="A594" s="216"/>
      <c r="B594" s="196"/>
      <c r="C594" s="196"/>
      <c r="D594" s="196"/>
      <c r="E594" s="196"/>
    </row>
    <row r="595" spans="1:5" x14ac:dyDescent="0.2">
      <c r="A595" s="216"/>
      <c r="B595" s="196"/>
      <c r="C595" s="196"/>
      <c r="D595" s="196"/>
      <c r="E595" s="196"/>
    </row>
    <row r="596" spans="1:5" x14ac:dyDescent="0.2">
      <c r="A596" s="216"/>
      <c r="B596" s="196"/>
      <c r="C596" s="196"/>
      <c r="D596" s="196"/>
      <c r="E596" s="196"/>
    </row>
    <row r="597" spans="1:5" x14ac:dyDescent="0.2">
      <c r="A597" s="216"/>
      <c r="B597" s="196"/>
      <c r="C597" s="196"/>
      <c r="D597" s="196"/>
      <c r="E597" s="196"/>
    </row>
    <row r="598" spans="1:5" x14ac:dyDescent="0.2">
      <c r="A598" s="216"/>
      <c r="B598" s="196"/>
      <c r="C598" s="196"/>
      <c r="D598" s="196"/>
      <c r="E598" s="196"/>
    </row>
    <row r="599" spans="1:5" x14ac:dyDescent="0.2">
      <c r="A599" s="216"/>
      <c r="B599" s="196"/>
      <c r="C599" s="196"/>
      <c r="D599" s="196"/>
      <c r="E599" s="196"/>
    </row>
    <row r="600" spans="1:5" x14ac:dyDescent="0.2">
      <c r="A600" s="216"/>
      <c r="B600" s="196"/>
      <c r="C600" s="196"/>
      <c r="D600" s="196"/>
      <c r="E600" s="196"/>
    </row>
    <row r="601" spans="1:5" x14ac:dyDescent="0.2">
      <c r="A601" s="216"/>
      <c r="B601" s="196"/>
      <c r="C601" s="196"/>
      <c r="D601" s="196"/>
      <c r="E601" s="196"/>
    </row>
    <row r="602" spans="1:5" x14ac:dyDescent="0.2">
      <c r="A602" s="216"/>
      <c r="B602" s="196"/>
      <c r="C602" s="196"/>
      <c r="D602" s="196"/>
      <c r="E602" s="196"/>
    </row>
    <row r="603" spans="1:5" x14ac:dyDescent="0.2">
      <c r="A603" s="216"/>
      <c r="B603" s="196"/>
      <c r="C603" s="196"/>
      <c r="D603" s="196"/>
      <c r="E603" s="196"/>
    </row>
    <row r="604" spans="1:5" x14ac:dyDescent="0.2">
      <c r="A604" s="216"/>
      <c r="B604" s="196"/>
      <c r="C604" s="196"/>
      <c r="D604" s="196"/>
      <c r="E604" s="196"/>
    </row>
    <row r="605" spans="1:5" x14ac:dyDescent="0.2">
      <c r="A605" s="216"/>
      <c r="B605" s="196"/>
      <c r="C605" s="196"/>
      <c r="D605" s="196"/>
      <c r="E605" s="196"/>
    </row>
    <row r="606" spans="1:5" x14ac:dyDescent="0.2">
      <c r="A606" s="216"/>
      <c r="B606" s="196"/>
      <c r="C606" s="196"/>
      <c r="D606" s="196"/>
      <c r="E606" s="196"/>
    </row>
    <row r="607" spans="1:5" x14ac:dyDescent="0.2">
      <c r="A607" s="216"/>
      <c r="B607" s="196"/>
      <c r="C607" s="196"/>
      <c r="D607" s="196"/>
      <c r="E607" s="196"/>
    </row>
    <row r="608" spans="1:5" x14ac:dyDescent="0.2">
      <c r="A608" s="216"/>
      <c r="B608" s="196"/>
      <c r="C608" s="196"/>
      <c r="D608" s="196"/>
      <c r="E608" s="196"/>
    </row>
    <row r="609" spans="1:5" x14ac:dyDescent="0.2">
      <c r="A609" s="216"/>
      <c r="B609" s="196"/>
      <c r="C609" s="196"/>
      <c r="D609" s="196"/>
      <c r="E609" s="196"/>
    </row>
    <row r="610" spans="1:5" x14ac:dyDescent="0.2">
      <c r="A610" s="216"/>
      <c r="B610" s="196"/>
      <c r="C610" s="196"/>
      <c r="D610" s="196"/>
      <c r="E610" s="196"/>
    </row>
    <row r="611" spans="1:5" x14ac:dyDescent="0.2">
      <c r="A611" s="216"/>
      <c r="B611" s="196"/>
      <c r="C611" s="196"/>
      <c r="D611" s="196"/>
      <c r="E611" s="196"/>
    </row>
    <row r="612" spans="1:5" x14ac:dyDescent="0.2">
      <c r="A612" s="216"/>
      <c r="B612" s="196"/>
      <c r="C612" s="196"/>
      <c r="D612" s="196"/>
      <c r="E612" s="196"/>
    </row>
    <row r="613" spans="1:5" x14ac:dyDescent="0.2">
      <c r="A613" s="216"/>
      <c r="B613" s="196"/>
      <c r="C613" s="196"/>
      <c r="D613" s="196"/>
      <c r="E613" s="196"/>
    </row>
    <row r="614" spans="1:5" x14ac:dyDescent="0.2">
      <c r="A614" s="216"/>
      <c r="B614" s="196"/>
      <c r="C614" s="196"/>
      <c r="D614" s="196"/>
      <c r="E614" s="196"/>
    </row>
    <row r="615" spans="1:5" x14ac:dyDescent="0.2">
      <c r="A615" s="216"/>
      <c r="B615" s="196"/>
      <c r="C615" s="196"/>
      <c r="D615" s="196"/>
      <c r="E615" s="196"/>
    </row>
    <row r="616" spans="1:5" x14ac:dyDescent="0.2">
      <c r="A616" s="216"/>
      <c r="B616" s="196"/>
      <c r="C616" s="196"/>
      <c r="D616" s="196"/>
      <c r="E616" s="196"/>
    </row>
    <row r="617" spans="1:5" x14ac:dyDescent="0.2">
      <c r="A617" s="216"/>
      <c r="B617" s="196"/>
      <c r="C617" s="196"/>
      <c r="D617" s="196"/>
      <c r="E617" s="196"/>
    </row>
    <row r="618" spans="1:5" x14ac:dyDescent="0.2">
      <c r="A618" s="216"/>
      <c r="B618" s="196"/>
      <c r="C618" s="196"/>
      <c r="D618" s="196"/>
      <c r="E618" s="196"/>
    </row>
    <row r="619" spans="1:5" x14ac:dyDescent="0.2">
      <c r="A619" s="216"/>
      <c r="B619" s="196"/>
      <c r="C619" s="196"/>
      <c r="D619" s="196"/>
      <c r="E619" s="196"/>
    </row>
    <row r="620" spans="1:5" x14ac:dyDescent="0.2">
      <c r="A620" s="216"/>
      <c r="B620" s="196"/>
      <c r="C620" s="196"/>
      <c r="D620" s="196"/>
      <c r="E620" s="196"/>
    </row>
    <row r="621" spans="1:5" x14ac:dyDescent="0.2">
      <c r="A621" s="216"/>
      <c r="B621" s="196"/>
      <c r="C621" s="196"/>
      <c r="D621" s="196"/>
      <c r="E621" s="196"/>
    </row>
    <row r="622" spans="1:5" x14ac:dyDescent="0.2">
      <c r="A622" s="216"/>
      <c r="B622" s="196"/>
      <c r="C622" s="196"/>
      <c r="D622" s="196"/>
      <c r="E622" s="196"/>
    </row>
    <row r="623" spans="1:5" x14ac:dyDescent="0.2">
      <c r="A623" s="216"/>
      <c r="B623" s="196"/>
      <c r="C623" s="196"/>
      <c r="D623" s="196"/>
      <c r="E623" s="196"/>
    </row>
    <row r="624" spans="1:5" x14ac:dyDescent="0.2">
      <c r="A624" s="216"/>
      <c r="B624" s="196"/>
      <c r="C624" s="196"/>
      <c r="D624" s="196"/>
      <c r="E624" s="196"/>
    </row>
    <row r="625" spans="1:5" x14ac:dyDescent="0.2">
      <c r="A625" s="216"/>
      <c r="B625" s="196"/>
      <c r="C625" s="196"/>
      <c r="D625" s="196"/>
      <c r="E625" s="196"/>
    </row>
    <row r="626" spans="1:5" x14ac:dyDescent="0.2">
      <c r="A626" s="216"/>
      <c r="B626" s="196"/>
      <c r="C626" s="196"/>
      <c r="D626" s="196"/>
      <c r="E626" s="196"/>
    </row>
    <row r="627" spans="1:5" x14ac:dyDescent="0.2">
      <c r="A627" s="216"/>
      <c r="B627" s="196"/>
      <c r="C627" s="196"/>
      <c r="D627" s="196"/>
      <c r="E627" s="196"/>
    </row>
    <row r="628" spans="1:5" x14ac:dyDescent="0.2">
      <c r="A628" s="216"/>
      <c r="B628" s="196"/>
      <c r="C628" s="196"/>
      <c r="D628" s="196"/>
      <c r="E628" s="196"/>
    </row>
    <row r="629" spans="1:5" x14ac:dyDescent="0.2">
      <c r="A629" s="216"/>
      <c r="B629" s="196"/>
      <c r="C629" s="196"/>
      <c r="D629" s="196"/>
      <c r="E629" s="196"/>
    </row>
    <row r="630" spans="1:5" x14ac:dyDescent="0.2">
      <c r="A630" s="216"/>
      <c r="B630" s="196"/>
      <c r="C630" s="196"/>
      <c r="D630" s="196"/>
      <c r="E630" s="196"/>
    </row>
    <row r="631" spans="1:5" x14ac:dyDescent="0.2">
      <c r="A631" s="216"/>
      <c r="B631" s="196"/>
      <c r="C631" s="196"/>
      <c r="D631" s="196"/>
      <c r="E631" s="196"/>
    </row>
    <row r="632" spans="1:5" x14ac:dyDescent="0.2">
      <c r="A632" s="216"/>
      <c r="B632" s="196"/>
      <c r="C632" s="196"/>
      <c r="D632" s="196"/>
      <c r="E632" s="196"/>
    </row>
    <row r="633" spans="1:5" x14ac:dyDescent="0.2">
      <c r="A633" s="216"/>
      <c r="B633" s="196"/>
      <c r="C633" s="196"/>
      <c r="D633" s="196"/>
      <c r="E633" s="196"/>
    </row>
    <row r="634" spans="1:5" x14ac:dyDescent="0.2">
      <c r="A634" s="216"/>
      <c r="B634" s="196"/>
      <c r="C634" s="196"/>
      <c r="D634" s="196"/>
      <c r="E634" s="196"/>
    </row>
    <row r="635" spans="1:5" x14ac:dyDescent="0.2">
      <c r="A635" s="216"/>
      <c r="B635" s="196"/>
      <c r="C635" s="196"/>
      <c r="D635" s="196"/>
      <c r="E635" s="196"/>
    </row>
    <row r="636" spans="1:5" x14ac:dyDescent="0.2">
      <c r="A636" s="216"/>
      <c r="B636" s="196"/>
      <c r="C636" s="196"/>
      <c r="D636" s="196"/>
      <c r="E636" s="196"/>
    </row>
    <row r="637" spans="1:5" x14ac:dyDescent="0.2">
      <c r="A637" s="216"/>
      <c r="B637" s="196"/>
      <c r="C637" s="196"/>
      <c r="D637" s="196"/>
      <c r="E637" s="196"/>
    </row>
    <row r="638" spans="1:5" x14ac:dyDescent="0.2">
      <c r="A638" s="216"/>
      <c r="B638" s="196"/>
      <c r="C638" s="196"/>
      <c r="D638" s="196"/>
      <c r="E638" s="196"/>
    </row>
    <row r="639" spans="1:5" x14ac:dyDescent="0.2">
      <c r="A639" s="216"/>
      <c r="B639" s="196"/>
      <c r="C639" s="196"/>
      <c r="D639" s="196"/>
      <c r="E639" s="196"/>
    </row>
    <row r="640" spans="1:5" x14ac:dyDescent="0.2">
      <c r="A640" s="216"/>
      <c r="B640" s="196"/>
      <c r="C640" s="196"/>
      <c r="D640" s="196"/>
      <c r="E640" s="196"/>
    </row>
    <row r="641" spans="1:5" x14ac:dyDescent="0.2">
      <c r="A641" s="216"/>
      <c r="B641" s="196"/>
      <c r="C641" s="196"/>
      <c r="D641" s="196"/>
      <c r="E641" s="196"/>
    </row>
    <row r="642" spans="1:5" x14ac:dyDescent="0.2">
      <c r="A642" s="216"/>
      <c r="B642" s="196"/>
      <c r="C642" s="196"/>
      <c r="D642" s="196"/>
      <c r="E642" s="196"/>
    </row>
    <row r="643" spans="1:5" x14ac:dyDescent="0.2">
      <c r="A643" s="216"/>
      <c r="B643" s="196"/>
      <c r="C643" s="196"/>
      <c r="D643" s="196"/>
      <c r="E643" s="196"/>
    </row>
    <row r="644" spans="1:5" x14ac:dyDescent="0.2">
      <c r="A644" s="216"/>
      <c r="B644" s="196"/>
      <c r="C644" s="196"/>
      <c r="D644" s="196"/>
      <c r="E644" s="196"/>
    </row>
    <row r="645" spans="1:5" x14ac:dyDescent="0.2">
      <c r="A645" s="216"/>
      <c r="B645" s="196"/>
      <c r="C645" s="196"/>
      <c r="D645" s="196"/>
      <c r="E645" s="196"/>
    </row>
    <row r="646" spans="1:5" x14ac:dyDescent="0.2">
      <c r="A646" s="216"/>
      <c r="B646" s="196"/>
      <c r="C646" s="196"/>
      <c r="D646" s="196"/>
      <c r="E646" s="196"/>
    </row>
    <row r="647" spans="1:5" x14ac:dyDescent="0.2">
      <c r="A647" s="216"/>
      <c r="B647" s="196"/>
      <c r="C647" s="196"/>
      <c r="D647" s="196"/>
      <c r="E647" s="196"/>
    </row>
    <row r="648" spans="1:5" x14ac:dyDescent="0.2">
      <c r="A648" s="216"/>
      <c r="B648" s="196"/>
      <c r="C648" s="196"/>
      <c r="D648" s="196"/>
      <c r="E648" s="196"/>
    </row>
    <row r="649" spans="1:5" x14ac:dyDescent="0.2">
      <c r="A649" s="216"/>
      <c r="B649" s="196"/>
      <c r="C649" s="196"/>
      <c r="D649" s="196"/>
      <c r="E649" s="196"/>
    </row>
    <row r="650" spans="1:5" x14ac:dyDescent="0.2">
      <c r="A650" s="216"/>
      <c r="B650" s="196"/>
      <c r="C650" s="196"/>
      <c r="D650" s="196"/>
      <c r="E650" s="196"/>
    </row>
    <row r="651" spans="1:5" x14ac:dyDescent="0.2">
      <c r="A651" s="216"/>
      <c r="B651" s="196"/>
      <c r="C651" s="196"/>
      <c r="D651" s="196"/>
      <c r="E651" s="196"/>
    </row>
    <row r="652" spans="1:5" x14ac:dyDescent="0.2">
      <c r="A652" s="216"/>
      <c r="B652" s="196"/>
      <c r="C652" s="196"/>
      <c r="D652" s="196"/>
      <c r="E652" s="196"/>
    </row>
    <row r="653" spans="1:5" x14ac:dyDescent="0.2">
      <c r="A653" s="216"/>
      <c r="B653" s="196"/>
      <c r="C653" s="196"/>
      <c r="D653" s="196"/>
      <c r="E653" s="196"/>
    </row>
    <row r="654" spans="1:5" x14ac:dyDescent="0.2">
      <c r="A654" s="216"/>
      <c r="B654" s="196"/>
      <c r="C654" s="196"/>
      <c r="D654" s="196"/>
      <c r="E654" s="196"/>
    </row>
    <row r="655" spans="1:5" x14ac:dyDescent="0.2">
      <c r="A655" s="216"/>
      <c r="B655" s="196"/>
      <c r="C655" s="196"/>
      <c r="D655" s="196"/>
      <c r="E655" s="196"/>
    </row>
    <row r="656" spans="1:5" x14ac:dyDescent="0.2">
      <c r="A656" s="216"/>
      <c r="B656" s="196"/>
      <c r="C656" s="196"/>
      <c r="D656" s="196"/>
      <c r="E656" s="196"/>
    </row>
    <row r="657" spans="1:5" x14ac:dyDescent="0.2">
      <c r="A657" s="216"/>
      <c r="B657" s="196"/>
      <c r="C657" s="196"/>
      <c r="D657" s="196"/>
      <c r="E657" s="196"/>
    </row>
    <row r="658" spans="1:5" x14ac:dyDescent="0.2">
      <c r="A658" s="216"/>
      <c r="B658" s="196"/>
      <c r="C658" s="196"/>
      <c r="D658" s="196"/>
      <c r="E658" s="196"/>
    </row>
    <row r="659" spans="1:5" x14ac:dyDescent="0.2">
      <c r="A659" s="216"/>
      <c r="B659" s="196"/>
      <c r="C659" s="196"/>
      <c r="D659" s="196"/>
      <c r="E659" s="196"/>
    </row>
    <row r="660" spans="1:5" x14ac:dyDescent="0.2">
      <c r="A660" s="216"/>
      <c r="B660" s="196"/>
      <c r="C660" s="196"/>
      <c r="D660" s="196"/>
      <c r="E660" s="196"/>
    </row>
    <row r="661" spans="1:5" x14ac:dyDescent="0.2">
      <c r="A661" s="216"/>
      <c r="B661" s="196"/>
      <c r="C661" s="196"/>
      <c r="D661" s="196"/>
      <c r="E661" s="196"/>
    </row>
    <row r="662" spans="1:5" x14ac:dyDescent="0.2">
      <c r="A662" s="216"/>
      <c r="B662" s="196"/>
      <c r="C662" s="196"/>
      <c r="D662" s="196"/>
      <c r="E662" s="196"/>
    </row>
    <row r="663" spans="1:5" x14ac:dyDescent="0.2">
      <c r="A663" s="216"/>
      <c r="B663" s="196"/>
      <c r="C663" s="196"/>
      <c r="D663" s="196"/>
      <c r="E663" s="196"/>
    </row>
    <row r="664" spans="1:5" x14ac:dyDescent="0.2">
      <c r="A664" s="216"/>
      <c r="B664" s="196"/>
      <c r="C664" s="196"/>
      <c r="D664" s="196"/>
      <c r="E664" s="196"/>
    </row>
    <row r="665" spans="1:5" x14ac:dyDescent="0.2">
      <c r="A665" s="216"/>
      <c r="B665" s="196"/>
      <c r="C665" s="196"/>
      <c r="D665" s="196"/>
      <c r="E665" s="196"/>
    </row>
    <row r="666" spans="1:5" x14ac:dyDescent="0.2">
      <c r="A666" s="216"/>
      <c r="B666" s="196"/>
      <c r="C666" s="196"/>
      <c r="D666" s="196"/>
      <c r="E666" s="196"/>
    </row>
    <row r="667" spans="1:5" x14ac:dyDescent="0.2">
      <c r="A667" s="216"/>
      <c r="B667" s="196"/>
      <c r="C667" s="196"/>
      <c r="D667" s="196"/>
      <c r="E667" s="196"/>
    </row>
    <row r="668" spans="1:5" x14ac:dyDescent="0.2">
      <c r="A668" s="216"/>
      <c r="B668" s="196"/>
      <c r="C668" s="196"/>
      <c r="D668" s="196"/>
      <c r="E668" s="196"/>
    </row>
    <row r="669" spans="1:5" x14ac:dyDescent="0.2">
      <c r="A669" s="216"/>
      <c r="B669" s="196"/>
      <c r="C669" s="196"/>
      <c r="D669" s="196"/>
      <c r="E669" s="196"/>
    </row>
    <row r="670" spans="1:5" x14ac:dyDescent="0.2">
      <c r="A670" s="216"/>
      <c r="B670" s="196"/>
      <c r="C670" s="196"/>
      <c r="D670" s="196"/>
      <c r="E670" s="196"/>
    </row>
    <row r="671" spans="1:5" x14ac:dyDescent="0.2">
      <c r="A671" s="216"/>
      <c r="B671" s="196"/>
      <c r="C671" s="196"/>
      <c r="D671" s="196"/>
      <c r="E671" s="196"/>
    </row>
    <row r="672" spans="1:5" x14ac:dyDescent="0.2">
      <c r="A672" s="216"/>
      <c r="B672" s="196"/>
      <c r="C672" s="196"/>
      <c r="D672" s="196"/>
      <c r="E672" s="196"/>
    </row>
    <row r="673" spans="1:5" x14ac:dyDescent="0.2">
      <c r="A673" s="216"/>
      <c r="B673" s="196"/>
      <c r="C673" s="196"/>
      <c r="D673" s="196"/>
      <c r="E673" s="196"/>
    </row>
    <row r="674" spans="1:5" x14ac:dyDescent="0.2">
      <c r="A674" s="216"/>
      <c r="B674" s="196"/>
      <c r="C674" s="196"/>
      <c r="D674" s="196"/>
      <c r="E674" s="196"/>
    </row>
    <row r="675" spans="1:5" x14ac:dyDescent="0.2">
      <c r="A675" s="216"/>
      <c r="B675" s="196"/>
      <c r="C675" s="196"/>
      <c r="D675" s="196"/>
      <c r="E675" s="196"/>
    </row>
    <row r="676" spans="1:5" x14ac:dyDescent="0.2">
      <c r="A676" s="216"/>
      <c r="B676" s="196"/>
      <c r="C676" s="196"/>
      <c r="D676" s="196"/>
      <c r="E676" s="196"/>
    </row>
    <row r="677" spans="1:5" x14ac:dyDescent="0.2">
      <c r="A677" s="216"/>
      <c r="B677" s="196"/>
      <c r="C677" s="196"/>
      <c r="D677" s="196"/>
      <c r="E677" s="196"/>
    </row>
    <row r="678" spans="1:5" x14ac:dyDescent="0.2">
      <c r="A678" s="216"/>
      <c r="B678" s="196"/>
      <c r="C678" s="196"/>
      <c r="D678" s="196"/>
      <c r="E678" s="196"/>
    </row>
    <row r="679" spans="1:5" x14ac:dyDescent="0.2">
      <c r="A679" s="216"/>
      <c r="B679" s="196"/>
      <c r="C679" s="196"/>
      <c r="D679" s="196"/>
      <c r="E679" s="196"/>
    </row>
    <row r="680" spans="1:5" x14ac:dyDescent="0.2">
      <c r="A680" s="216"/>
      <c r="B680" s="196"/>
      <c r="C680" s="196"/>
      <c r="D680" s="196"/>
      <c r="E680" s="196"/>
    </row>
    <row r="681" spans="1:5" x14ac:dyDescent="0.2">
      <c r="A681" s="216"/>
      <c r="B681" s="196"/>
      <c r="C681" s="196"/>
      <c r="D681" s="196"/>
      <c r="E681" s="196"/>
    </row>
    <row r="682" spans="1:5" x14ac:dyDescent="0.2">
      <c r="A682" s="216"/>
      <c r="B682" s="196"/>
      <c r="C682" s="196"/>
      <c r="D682" s="196"/>
      <c r="E682" s="196"/>
    </row>
    <row r="683" spans="1:5" x14ac:dyDescent="0.2">
      <c r="A683" s="216"/>
      <c r="B683" s="196"/>
      <c r="C683" s="196"/>
      <c r="D683" s="196"/>
      <c r="E683" s="196"/>
    </row>
    <row r="684" spans="1:5" x14ac:dyDescent="0.2">
      <c r="A684" s="216"/>
      <c r="B684" s="196"/>
      <c r="C684" s="196"/>
      <c r="D684" s="196"/>
      <c r="E684" s="196"/>
    </row>
    <row r="685" spans="1:5" x14ac:dyDescent="0.2">
      <c r="A685" s="216"/>
      <c r="B685" s="196"/>
      <c r="C685" s="196"/>
      <c r="D685" s="196"/>
      <c r="E685" s="196"/>
    </row>
    <row r="686" spans="1:5" x14ac:dyDescent="0.2">
      <c r="A686" s="216"/>
      <c r="B686" s="196"/>
      <c r="C686" s="196"/>
      <c r="D686" s="196"/>
      <c r="E686" s="196"/>
    </row>
    <row r="687" spans="1:5" x14ac:dyDescent="0.2">
      <c r="A687" s="216"/>
      <c r="B687" s="196"/>
      <c r="C687" s="196"/>
      <c r="D687" s="196"/>
      <c r="E687" s="196"/>
    </row>
    <row r="688" spans="1:5" x14ac:dyDescent="0.2">
      <c r="A688" s="216"/>
      <c r="B688" s="196"/>
      <c r="C688" s="196"/>
      <c r="D688" s="196"/>
      <c r="E688" s="196"/>
    </row>
    <row r="689" spans="1:5" x14ac:dyDescent="0.2">
      <c r="A689" s="216"/>
      <c r="B689" s="196"/>
      <c r="C689" s="196"/>
      <c r="D689" s="196"/>
      <c r="E689" s="196"/>
    </row>
    <row r="690" spans="1:5" x14ac:dyDescent="0.2">
      <c r="A690" s="216"/>
      <c r="B690" s="196"/>
      <c r="C690" s="196"/>
      <c r="D690" s="196"/>
      <c r="E690" s="196"/>
    </row>
    <row r="691" spans="1:5" x14ac:dyDescent="0.2">
      <c r="A691" s="216"/>
      <c r="B691" s="196"/>
      <c r="C691" s="196"/>
      <c r="D691" s="196"/>
      <c r="E691" s="196"/>
    </row>
    <row r="692" spans="1:5" x14ac:dyDescent="0.2">
      <c r="A692" s="216"/>
      <c r="B692" s="196"/>
      <c r="C692" s="196"/>
      <c r="D692" s="196"/>
      <c r="E692" s="196"/>
    </row>
    <row r="693" spans="1:5" x14ac:dyDescent="0.2">
      <c r="A693" s="216"/>
      <c r="B693" s="196"/>
      <c r="C693" s="196"/>
      <c r="D693" s="196"/>
      <c r="E693" s="196"/>
    </row>
    <row r="694" spans="1:5" x14ac:dyDescent="0.2">
      <c r="A694" s="216"/>
      <c r="B694" s="196"/>
      <c r="C694" s="196"/>
      <c r="D694" s="196"/>
      <c r="E694" s="196"/>
    </row>
    <row r="695" spans="1:5" x14ac:dyDescent="0.2">
      <c r="A695" s="216"/>
      <c r="B695" s="196"/>
      <c r="C695" s="196"/>
      <c r="D695" s="196"/>
      <c r="E695" s="196"/>
    </row>
    <row r="696" spans="1:5" x14ac:dyDescent="0.2">
      <c r="A696" s="216"/>
      <c r="B696" s="196"/>
      <c r="C696" s="196"/>
      <c r="D696" s="196"/>
      <c r="E696" s="196"/>
    </row>
    <row r="697" spans="1:5" x14ac:dyDescent="0.2">
      <c r="A697" s="216"/>
      <c r="B697" s="196"/>
      <c r="C697" s="196"/>
      <c r="D697" s="196"/>
      <c r="E697" s="196"/>
    </row>
    <row r="698" spans="1:5" x14ac:dyDescent="0.2">
      <c r="A698" s="216"/>
      <c r="B698" s="196"/>
      <c r="C698" s="196"/>
      <c r="D698" s="196"/>
      <c r="E698" s="196"/>
    </row>
    <row r="699" spans="1:5" x14ac:dyDescent="0.2">
      <c r="A699" s="216"/>
      <c r="B699" s="196"/>
      <c r="C699" s="196"/>
      <c r="D699" s="196"/>
      <c r="E699" s="196"/>
    </row>
    <row r="700" spans="1:5" x14ac:dyDescent="0.2">
      <c r="A700" s="216"/>
      <c r="B700" s="196"/>
      <c r="C700" s="196"/>
      <c r="D700" s="196"/>
      <c r="E700" s="196"/>
    </row>
    <row r="701" spans="1:5" x14ac:dyDescent="0.2">
      <c r="A701" s="216"/>
      <c r="B701" s="196"/>
      <c r="C701" s="196"/>
      <c r="D701" s="196"/>
      <c r="E701" s="196"/>
    </row>
    <row r="702" spans="1:5" x14ac:dyDescent="0.2">
      <c r="A702" s="216"/>
      <c r="B702" s="196"/>
      <c r="C702" s="196"/>
      <c r="D702" s="196"/>
      <c r="E702" s="196"/>
    </row>
    <row r="703" spans="1:5" x14ac:dyDescent="0.2">
      <c r="A703" s="216"/>
      <c r="B703" s="196"/>
      <c r="C703" s="196"/>
      <c r="D703" s="196"/>
      <c r="E703" s="196"/>
    </row>
    <row r="704" spans="1:5" x14ac:dyDescent="0.2">
      <c r="A704" s="216"/>
      <c r="B704" s="196"/>
      <c r="C704" s="196"/>
      <c r="D704" s="196"/>
      <c r="E704" s="196"/>
    </row>
    <row r="705" spans="1:5" x14ac:dyDescent="0.2">
      <c r="A705" s="216"/>
      <c r="B705" s="196"/>
      <c r="C705" s="196"/>
      <c r="D705" s="196"/>
      <c r="E705" s="196"/>
    </row>
    <row r="706" spans="1:5" x14ac:dyDescent="0.2">
      <c r="A706" s="216"/>
      <c r="B706" s="196"/>
      <c r="C706" s="196"/>
      <c r="D706" s="196"/>
      <c r="E706" s="196"/>
    </row>
    <row r="707" spans="1:5" x14ac:dyDescent="0.2">
      <c r="A707" s="216"/>
      <c r="B707" s="196"/>
      <c r="C707" s="196"/>
      <c r="D707" s="196"/>
      <c r="E707" s="196"/>
    </row>
    <row r="708" spans="1:5" x14ac:dyDescent="0.2">
      <c r="A708" s="216"/>
      <c r="B708" s="196"/>
      <c r="C708" s="196"/>
      <c r="D708" s="196"/>
      <c r="E708" s="196"/>
    </row>
    <row r="709" spans="1:5" x14ac:dyDescent="0.2">
      <c r="A709" s="216"/>
      <c r="B709" s="196"/>
      <c r="C709" s="196"/>
      <c r="D709" s="196"/>
      <c r="E709" s="196"/>
    </row>
    <row r="710" spans="1:5" x14ac:dyDescent="0.2">
      <c r="A710" s="216"/>
      <c r="B710" s="196"/>
      <c r="C710" s="196"/>
      <c r="D710" s="196"/>
      <c r="E710" s="196"/>
    </row>
    <row r="711" spans="1:5" x14ac:dyDescent="0.2">
      <c r="A711" s="216"/>
      <c r="B711" s="196"/>
      <c r="C711" s="196"/>
      <c r="D711" s="196"/>
      <c r="E711" s="196"/>
    </row>
    <row r="712" spans="1:5" x14ac:dyDescent="0.2">
      <c r="A712" s="216"/>
      <c r="B712" s="196"/>
      <c r="C712" s="196"/>
      <c r="D712" s="196"/>
      <c r="E712" s="196"/>
    </row>
    <row r="713" spans="1:5" x14ac:dyDescent="0.2">
      <c r="A713" s="216"/>
      <c r="B713" s="196"/>
      <c r="C713" s="196"/>
      <c r="D713" s="196"/>
      <c r="E713" s="196"/>
    </row>
    <row r="714" spans="1:5" x14ac:dyDescent="0.2">
      <c r="A714" s="216"/>
      <c r="B714" s="196"/>
      <c r="C714" s="196"/>
      <c r="D714" s="196"/>
      <c r="E714" s="196"/>
    </row>
    <row r="715" spans="1:5" x14ac:dyDescent="0.2">
      <c r="A715" s="216"/>
      <c r="B715" s="196"/>
      <c r="C715" s="196"/>
      <c r="D715" s="196"/>
      <c r="E715" s="196"/>
    </row>
    <row r="716" spans="1:5" x14ac:dyDescent="0.2">
      <c r="A716" s="216"/>
      <c r="B716" s="196"/>
      <c r="C716" s="196"/>
      <c r="D716" s="196"/>
      <c r="E716" s="196"/>
    </row>
    <row r="717" spans="1:5" x14ac:dyDescent="0.2">
      <c r="A717" s="216"/>
      <c r="B717" s="196"/>
      <c r="C717" s="196"/>
      <c r="D717" s="196"/>
      <c r="E717" s="196"/>
    </row>
    <row r="718" spans="1:5" x14ac:dyDescent="0.2">
      <c r="A718" s="216"/>
      <c r="B718" s="196"/>
      <c r="C718" s="196"/>
      <c r="D718" s="196"/>
      <c r="E718" s="196"/>
    </row>
    <row r="719" spans="1:5" x14ac:dyDescent="0.2">
      <c r="A719" s="216"/>
      <c r="B719" s="196"/>
      <c r="C719" s="196"/>
      <c r="D719" s="196"/>
      <c r="E719" s="196"/>
    </row>
    <row r="720" spans="1:5" x14ac:dyDescent="0.2">
      <c r="A720" s="216"/>
      <c r="B720" s="196"/>
      <c r="C720" s="196"/>
      <c r="D720" s="196"/>
      <c r="E720" s="196"/>
    </row>
    <row r="721" spans="1:5" x14ac:dyDescent="0.2">
      <c r="A721" s="216"/>
      <c r="B721" s="196"/>
      <c r="C721" s="196"/>
      <c r="D721" s="196"/>
      <c r="E721" s="196"/>
    </row>
    <row r="722" spans="1:5" x14ac:dyDescent="0.2">
      <c r="A722" s="216"/>
      <c r="B722" s="196"/>
      <c r="C722" s="196"/>
      <c r="D722" s="196"/>
      <c r="E722" s="196"/>
    </row>
    <row r="723" spans="1:5" x14ac:dyDescent="0.2">
      <c r="A723" s="216"/>
      <c r="B723" s="196"/>
      <c r="C723" s="196"/>
      <c r="D723" s="196"/>
      <c r="E723" s="196"/>
    </row>
    <row r="724" spans="1:5" x14ac:dyDescent="0.2">
      <c r="A724" s="216"/>
      <c r="B724" s="196"/>
      <c r="C724" s="196"/>
      <c r="D724" s="196"/>
      <c r="E724" s="196"/>
    </row>
    <row r="725" spans="1:5" x14ac:dyDescent="0.2">
      <c r="A725" s="216"/>
      <c r="B725" s="196"/>
      <c r="C725" s="196"/>
      <c r="D725" s="196"/>
      <c r="E725" s="196"/>
    </row>
    <row r="726" spans="1:5" x14ac:dyDescent="0.2">
      <c r="A726" s="216"/>
      <c r="B726" s="196"/>
      <c r="C726" s="196"/>
      <c r="D726" s="196"/>
      <c r="E726" s="196"/>
    </row>
    <row r="727" spans="1:5" x14ac:dyDescent="0.2">
      <c r="A727" s="216"/>
      <c r="B727" s="196"/>
      <c r="C727" s="196"/>
      <c r="D727" s="196"/>
      <c r="E727" s="196"/>
    </row>
    <row r="728" spans="1:5" x14ac:dyDescent="0.2">
      <c r="A728" s="216"/>
      <c r="B728" s="196"/>
      <c r="C728" s="196"/>
      <c r="D728" s="196"/>
      <c r="E728" s="196"/>
    </row>
    <row r="729" spans="1:5" x14ac:dyDescent="0.2">
      <c r="A729" s="216"/>
      <c r="B729" s="196"/>
      <c r="C729" s="196"/>
      <c r="D729" s="196"/>
      <c r="E729" s="196"/>
    </row>
    <row r="730" spans="1:5" x14ac:dyDescent="0.2">
      <c r="A730" s="216"/>
      <c r="B730" s="196"/>
      <c r="C730" s="196"/>
      <c r="D730" s="196"/>
      <c r="E730" s="196"/>
    </row>
    <row r="731" spans="1:5" x14ac:dyDescent="0.2">
      <c r="A731" s="216"/>
      <c r="B731" s="196"/>
      <c r="C731" s="196"/>
      <c r="D731" s="196"/>
      <c r="E731" s="196"/>
    </row>
    <row r="732" spans="1:5" x14ac:dyDescent="0.2">
      <c r="A732" s="216"/>
      <c r="B732" s="196"/>
      <c r="C732" s="196"/>
      <c r="D732" s="196"/>
      <c r="E732" s="196"/>
    </row>
    <row r="733" spans="1:5" x14ac:dyDescent="0.2">
      <c r="A733" s="216"/>
      <c r="B733" s="196"/>
      <c r="C733" s="196"/>
      <c r="D733" s="196"/>
      <c r="E733" s="196"/>
    </row>
    <row r="734" spans="1:5" x14ac:dyDescent="0.2">
      <c r="A734" s="216"/>
      <c r="B734" s="196"/>
      <c r="C734" s="196"/>
      <c r="D734" s="196"/>
      <c r="E734" s="196"/>
    </row>
    <row r="735" spans="1:5" x14ac:dyDescent="0.2">
      <c r="A735" s="216"/>
      <c r="B735" s="196"/>
      <c r="C735" s="196"/>
      <c r="D735" s="196"/>
      <c r="E735" s="196"/>
    </row>
    <row r="736" spans="1:5" x14ac:dyDescent="0.2">
      <c r="A736" s="216"/>
      <c r="B736" s="196"/>
      <c r="C736" s="196"/>
      <c r="D736" s="196"/>
      <c r="E736" s="196"/>
    </row>
    <row r="737" spans="1:5" x14ac:dyDescent="0.2">
      <c r="A737" s="216"/>
      <c r="B737" s="196"/>
      <c r="C737" s="196"/>
      <c r="D737" s="196"/>
      <c r="E737" s="196"/>
    </row>
    <row r="738" spans="1:5" x14ac:dyDescent="0.2">
      <c r="A738" s="216"/>
      <c r="B738" s="196"/>
      <c r="C738" s="196"/>
      <c r="D738" s="196"/>
      <c r="E738" s="196"/>
    </row>
    <row r="739" spans="1:5" x14ac:dyDescent="0.2">
      <c r="A739" s="216"/>
      <c r="B739" s="196"/>
      <c r="C739" s="196"/>
      <c r="D739" s="196"/>
      <c r="E739" s="196"/>
    </row>
    <row r="740" spans="1:5" x14ac:dyDescent="0.2">
      <c r="A740" s="216"/>
      <c r="B740" s="196"/>
      <c r="C740" s="196"/>
      <c r="D740" s="196"/>
      <c r="E740" s="196"/>
    </row>
    <row r="741" spans="1:5" x14ac:dyDescent="0.2">
      <c r="A741" s="216"/>
      <c r="B741" s="196"/>
      <c r="C741" s="196"/>
      <c r="D741" s="196"/>
      <c r="E741" s="196"/>
    </row>
    <row r="742" spans="1:5" x14ac:dyDescent="0.2">
      <c r="A742" s="216"/>
      <c r="B742" s="196"/>
      <c r="C742" s="196"/>
      <c r="D742" s="196"/>
      <c r="E742" s="196"/>
    </row>
    <row r="743" spans="1:5" x14ac:dyDescent="0.2">
      <c r="A743" s="216"/>
      <c r="B743" s="196"/>
      <c r="C743" s="196"/>
      <c r="D743" s="196"/>
      <c r="E743" s="196"/>
    </row>
    <row r="744" spans="1:5" x14ac:dyDescent="0.2">
      <c r="A744" s="216"/>
      <c r="B744" s="196"/>
      <c r="C744" s="196"/>
      <c r="D744" s="196"/>
      <c r="E744" s="196"/>
    </row>
    <row r="745" spans="1:5" x14ac:dyDescent="0.2">
      <c r="A745" s="216"/>
      <c r="B745" s="196"/>
      <c r="C745" s="196"/>
      <c r="D745" s="196"/>
      <c r="E745" s="196"/>
    </row>
    <row r="746" spans="1:5" x14ac:dyDescent="0.2">
      <c r="A746" s="216"/>
      <c r="B746" s="196"/>
      <c r="C746" s="196"/>
      <c r="D746" s="196"/>
      <c r="E746" s="196"/>
    </row>
    <row r="747" spans="1:5" x14ac:dyDescent="0.2">
      <c r="A747" s="216"/>
      <c r="B747" s="196"/>
      <c r="C747" s="196"/>
      <c r="D747" s="196"/>
      <c r="E747" s="196"/>
    </row>
    <row r="748" spans="1:5" x14ac:dyDescent="0.2">
      <c r="A748" s="216"/>
      <c r="B748" s="196"/>
      <c r="C748" s="196"/>
      <c r="D748" s="196"/>
      <c r="E748" s="196"/>
    </row>
    <row r="749" spans="1:5" x14ac:dyDescent="0.2">
      <c r="A749" s="216"/>
      <c r="B749" s="196"/>
      <c r="C749" s="196"/>
      <c r="D749" s="196"/>
      <c r="E749" s="196"/>
    </row>
    <row r="750" spans="1:5" x14ac:dyDescent="0.2">
      <c r="A750" s="216"/>
      <c r="B750" s="196"/>
      <c r="C750" s="196"/>
      <c r="D750" s="196"/>
      <c r="E750" s="196"/>
    </row>
    <row r="751" spans="1:5" x14ac:dyDescent="0.2">
      <c r="A751" s="216"/>
      <c r="B751" s="196"/>
      <c r="C751" s="196"/>
      <c r="D751" s="196"/>
      <c r="E751" s="196"/>
    </row>
    <row r="752" spans="1:5" x14ac:dyDescent="0.2">
      <c r="A752" s="216"/>
      <c r="B752" s="196"/>
      <c r="C752" s="196"/>
      <c r="D752" s="196"/>
      <c r="E752" s="196"/>
    </row>
    <row r="753" spans="1:5" x14ac:dyDescent="0.2">
      <c r="A753" s="216"/>
      <c r="B753" s="196"/>
      <c r="C753" s="196"/>
      <c r="D753" s="196"/>
      <c r="E753" s="196"/>
    </row>
    <row r="754" spans="1:5" x14ac:dyDescent="0.2">
      <c r="A754" s="216"/>
      <c r="B754" s="196"/>
      <c r="C754" s="196"/>
      <c r="D754" s="196"/>
      <c r="E754" s="196"/>
    </row>
    <row r="755" spans="1:5" x14ac:dyDescent="0.2">
      <c r="A755" s="216"/>
      <c r="B755" s="196"/>
      <c r="C755" s="196"/>
      <c r="D755" s="196"/>
      <c r="E755" s="196"/>
    </row>
    <row r="756" spans="1:5" x14ac:dyDescent="0.2">
      <c r="A756" s="216"/>
      <c r="B756" s="196"/>
      <c r="C756" s="196"/>
      <c r="D756" s="196"/>
      <c r="E756" s="196"/>
    </row>
    <row r="757" spans="1:5" x14ac:dyDescent="0.2">
      <c r="A757" s="216"/>
      <c r="B757" s="196"/>
      <c r="C757" s="196"/>
      <c r="D757" s="196"/>
      <c r="E757" s="196"/>
    </row>
    <row r="758" spans="1:5" x14ac:dyDescent="0.2">
      <c r="A758" s="216"/>
      <c r="B758" s="196"/>
      <c r="C758" s="196"/>
      <c r="D758" s="196"/>
      <c r="E758" s="196"/>
    </row>
    <row r="759" spans="1:5" x14ac:dyDescent="0.2">
      <c r="A759" s="216"/>
      <c r="B759" s="196"/>
      <c r="C759" s="196"/>
      <c r="D759" s="196"/>
      <c r="E759" s="196"/>
    </row>
    <row r="760" spans="1:5" x14ac:dyDescent="0.2">
      <c r="A760" s="216"/>
      <c r="B760" s="196"/>
      <c r="C760" s="196"/>
      <c r="D760" s="196"/>
      <c r="E760" s="196"/>
    </row>
    <row r="761" spans="1:5" x14ac:dyDescent="0.2">
      <c r="A761" s="216"/>
      <c r="B761" s="196"/>
      <c r="C761" s="196"/>
      <c r="D761" s="196"/>
      <c r="E761" s="196"/>
    </row>
    <row r="762" spans="1:5" x14ac:dyDescent="0.2">
      <c r="A762" s="216"/>
      <c r="B762" s="196"/>
      <c r="C762" s="196"/>
      <c r="D762" s="196"/>
      <c r="E762" s="196"/>
    </row>
    <row r="763" spans="1:5" x14ac:dyDescent="0.2">
      <c r="A763" s="216"/>
      <c r="B763" s="196"/>
      <c r="C763" s="196"/>
      <c r="D763" s="196"/>
      <c r="E763" s="196"/>
    </row>
    <row r="764" spans="1:5" x14ac:dyDescent="0.2">
      <c r="A764" s="216"/>
      <c r="B764" s="196"/>
      <c r="C764" s="196"/>
      <c r="D764" s="196"/>
      <c r="E764" s="196"/>
    </row>
    <row r="765" spans="1:5" x14ac:dyDescent="0.2">
      <c r="A765" s="216"/>
      <c r="B765" s="196"/>
      <c r="C765" s="196"/>
      <c r="D765" s="196"/>
      <c r="E765" s="196"/>
    </row>
    <row r="766" spans="1:5" x14ac:dyDescent="0.2">
      <c r="A766" s="216"/>
      <c r="B766" s="196"/>
      <c r="C766" s="196"/>
      <c r="D766" s="196"/>
      <c r="E766" s="196"/>
    </row>
    <row r="767" spans="1:5" x14ac:dyDescent="0.2">
      <c r="A767" s="216"/>
      <c r="B767" s="196"/>
      <c r="C767" s="196"/>
      <c r="D767" s="196"/>
      <c r="E767" s="196"/>
    </row>
    <row r="768" spans="1:5" x14ac:dyDescent="0.2">
      <c r="A768" s="216"/>
      <c r="B768" s="196"/>
      <c r="C768" s="196"/>
      <c r="D768" s="196"/>
      <c r="E768" s="196"/>
    </row>
    <row r="769" spans="1:5" x14ac:dyDescent="0.2">
      <c r="A769" s="216"/>
      <c r="B769" s="196"/>
      <c r="C769" s="196"/>
      <c r="D769" s="196"/>
      <c r="E769" s="196"/>
    </row>
    <row r="770" spans="1:5" x14ac:dyDescent="0.2">
      <c r="A770" s="216"/>
      <c r="B770" s="196"/>
      <c r="C770" s="196"/>
      <c r="D770" s="196"/>
      <c r="E770" s="196"/>
    </row>
    <row r="771" spans="1:5" x14ac:dyDescent="0.2">
      <c r="A771" s="216"/>
      <c r="B771" s="196"/>
      <c r="C771" s="196"/>
      <c r="D771" s="196"/>
      <c r="E771" s="196"/>
    </row>
    <row r="772" spans="1:5" x14ac:dyDescent="0.2">
      <c r="A772" s="216"/>
      <c r="B772" s="196"/>
      <c r="C772" s="196"/>
      <c r="D772" s="196"/>
      <c r="E772" s="196"/>
    </row>
    <row r="773" spans="1:5" x14ac:dyDescent="0.2">
      <c r="A773" s="216"/>
      <c r="B773" s="196"/>
      <c r="C773" s="196"/>
      <c r="D773" s="196"/>
      <c r="E773" s="196"/>
    </row>
    <row r="774" spans="1:5" x14ac:dyDescent="0.2">
      <c r="A774" s="216"/>
      <c r="B774" s="196"/>
      <c r="C774" s="196"/>
      <c r="D774" s="196"/>
      <c r="E774" s="196"/>
    </row>
    <row r="775" spans="1:5" x14ac:dyDescent="0.2">
      <c r="A775" s="216"/>
      <c r="B775" s="196"/>
      <c r="C775" s="196"/>
      <c r="D775" s="196"/>
      <c r="E775" s="196"/>
    </row>
    <row r="776" spans="1:5" x14ac:dyDescent="0.2">
      <c r="A776" s="216"/>
      <c r="B776" s="196"/>
      <c r="C776" s="196"/>
      <c r="D776" s="196"/>
      <c r="E776" s="196"/>
    </row>
    <row r="777" spans="1:5" x14ac:dyDescent="0.2">
      <c r="A777" s="216"/>
      <c r="B777" s="196"/>
      <c r="C777" s="196"/>
      <c r="D777" s="196"/>
      <c r="E777" s="196"/>
    </row>
    <row r="778" spans="1:5" x14ac:dyDescent="0.2">
      <c r="A778" s="216"/>
      <c r="B778" s="196"/>
      <c r="C778" s="196"/>
      <c r="D778" s="196"/>
      <c r="E778" s="196"/>
    </row>
    <row r="779" spans="1:5" x14ac:dyDescent="0.2">
      <c r="A779" s="216"/>
      <c r="B779" s="196"/>
      <c r="C779" s="196"/>
      <c r="D779" s="196"/>
      <c r="E779" s="196"/>
    </row>
    <row r="780" spans="1:5" x14ac:dyDescent="0.2">
      <c r="A780" s="216"/>
      <c r="B780" s="196"/>
      <c r="C780" s="196"/>
      <c r="D780" s="196"/>
      <c r="E780" s="196"/>
    </row>
    <row r="781" spans="1:5" x14ac:dyDescent="0.2">
      <c r="A781" s="216"/>
      <c r="B781" s="196"/>
      <c r="C781" s="196"/>
      <c r="D781" s="196"/>
      <c r="E781" s="196"/>
    </row>
    <row r="782" spans="1:5" x14ac:dyDescent="0.2">
      <c r="A782" s="216"/>
      <c r="B782" s="196"/>
      <c r="C782" s="196"/>
      <c r="D782" s="196"/>
      <c r="E782" s="196"/>
    </row>
    <row r="783" spans="1:5" x14ac:dyDescent="0.2">
      <c r="A783" s="216"/>
      <c r="B783" s="196"/>
      <c r="C783" s="196"/>
      <c r="D783" s="196"/>
      <c r="E783" s="196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1"/>
  <sheetViews>
    <sheetView workbookViewId="0">
      <selection activeCell="B24" sqref="B24"/>
    </sheetView>
  </sheetViews>
  <sheetFormatPr baseColWidth="10" defaultColWidth="11.42578125" defaultRowHeight="12.75" x14ac:dyDescent="0.2"/>
  <cols>
    <col min="1" max="1" width="25.28515625" style="480" customWidth="1"/>
    <col min="2" max="2" width="39.28515625" style="480" customWidth="1"/>
    <col min="3" max="16384" width="11.42578125" style="480"/>
  </cols>
  <sheetData>
    <row r="1" spans="1:2" ht="15" x14ac:dyDescent="0.25">
      <c r="A1" s="478" t="s">
        <v>0</v>
      </c>
      <c r="B1" s="479" t="s">
        <v>240</v>
      </c>
    </row>
    <row r="2" spans="1:2" ht="15" x14ac:dyDescent="0.25">
      <c r="A2" s="481" t="s">
        <v>1</v>
      </c>
      <c r="B2" s="480" t="s">
        <v>232</v>
      </c>
    </row>
    <row r="5" spans="1:2" x14ac:dyDescent="0.2">
      <c r="A5" s="842" t="s">
        <v>242</v>
      </c>
      <c r="B5" s="842"/>
    </row>
    <row r="6" spans="1:2" x14ac:dyDescent="0.2">
      <c r="A6" s="482" t="s">
        <v>230</v>
      </c>
      <c r="B6" s="483" t="s">
        <v>231</v>
      </c>
    </row>
    <row r="7" spans="1:2" x14ac:dyDescent="0.2">
      <c r="A7" s="484">
        <v>42564</v>
      </c>
      <c r="B7" s="485">
        <v>692.7</v>
      </c>
    </row>
    <row r="8" spans="1:2" x14ac:dyDescent="0.2">
      <c r="A8" s="484">
        <v>42892</v>
      </c>
      <c r="B8" s="485">
        <v>470</v>
      </c>
    </row>
    <row r="9" spans="1:2" x14ac:dyDescent="0.2">
      <c r="A9" s="484">
        <v>43096</v>
      </c>
      <c r="B9" s="485">
        <v>485</v>
      </c>
    </row>
    <row r="10" spans="1:2" x14ac:dyDescent="0.2">
      <c r="A10" s="484">
        <v>43636</v>
      </c>
      <c r="B10" s="485">
        <v>645</v>
      </c>
    </row>
    <row r="11" spans="1:2" x14ac:dyDescent="0.2">
      <c r="A11" s="501">
        <v>44596</v>
      </c>
      <c r="B11" s="502">
        <v>363</v>
      </c>
    </row>
    <row r="12" spans="1:2" x14ac:dyDescent="0.2">
      <c r="A12" s="501">
        <v>44657</v>
      </c>
      <c r="B12" s="502">
        <v>260</v>
      </c>
    </row>
    <row r="13" spans="1:2" x14ac:dyDescent="0.2">
      <c r="A13" s="501">
        <v>44763</v>
      </c>
      <c r="B13" s="502">
        <v>2000</v>
      </c>
    </row>
    <row r="14" spans="1:2" x14ac:dyDescent="0.2">
      <c r="A14" s="501">
        <v>44775</v>
      </c>
      <c r="B14" s="502">
        <v>500</v>
      </c>
    </row>
    <row r="15" spans="1:2" x14ac:dyDescent="0.2">
      <c r="A15" s="501">
        <v>44797</v>
      </c>
      <c r="B15" s="502">
        <v>500</v>
      </c>
    </row>
    <row r="16" spans="1:2" x14ac:dyDescent="0.2">
      <c r="A16" s="484">
        <v>45276</v>
      </c>
      <c r="B16" s="485">
        <v>250</v>
      </c>
    </row>
    <row r="17" spans="1:2" x14ac:dyDescent="0.2">
      <c r="A17" s="484">
        <v>45070</v>
      </c>
      <c r="B17" s="485">
        <v>240</v>
      </c>
    </row>
    <row r="18" spans="1:2" x14ac:dyDescent="0.2">
      <c r="A18" s="484">
        <v>45352</v>
      </c>
      <c r="B18" s="485">
        <v>496</v>
      </c>
    </row>
    <row r="19" spans="1:2" x14ac:dyDescent="0.2">
      <c r="A19" s="484">
        <v>45393</v>
      </c>
      <c r="B19" s="485">
        <v>609</v>
      </c>
    </row>
    <row r="20" spans="1:2" x14ac:dyDescent="0.2">
      <c r="A20" s="484">
        <v>45510</v>
      </c>
      <c r="B20" s="485">
        <v>3.1</v>
      </c>
    </row>
    <row r="21" spans="1:2" x14ac:dyDescent="0.2">
      <c r="A21" s="484"/>
      <c r="B21" s="485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A4" zoomScale="50" zoomScaleNormal="50" workbookViewId="0">
      <selection activeCell="AH21" sqref="AH2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gener!C1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88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49</v>
      </c>
      <c r="B9" s="219">
        <v>1</v>
      </c>
      <c r="C9" s="156">
        <v>12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 t="shared" ref="Z9:Z35" si="3">IF(AND(R9&lt;&gt;"",V9&lt;&gt;"",X9&lt;&gt;""),R9+V9+X9,"")</f>
        <v/>
      </c>
      <c r="AA9" s="308" t="str">
        <f t="shared" ref="AA9:AA35" si="4">IF(AND(S9&lt;&gt;"",W9&lt;&gt;"",Y9&lt;&gt;""),S9+W9+Y9,"")</f>
        <v/>
      </c>
      <c r="AB9" s="307" t="str">
        <f t="shared" ref="AB9:AB35" si="5">IF(AND(Z9&lt;&gt;"",AA9&lt;&gt;""),(Z9-AA9)/Z9*100,"")</f>
        <v/>
      </c>
      <c r="AC9" s="157"/>
      <c r="AD9" s="157"/>
      <c r="AE9" s="178" t="str">
        <f t="shared" ref="AE9:AE39" si="6"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292"/>
      <c r="AW9" s="619">
        <v>35</v>
      </c>
      <c r="AX9" s="620"/>
      <c r="AY9" s="621"/>
      <c r="AZ9" s="616"/>
      <c r="BA9" s="451"/>
      <c r="BB9" s="427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1</v>
      </c>
      <c r="BR9" s="426"/>
      <c r="BS9" s="427"/>
      <c r="BT9" s="427" t="s">
        <v>212</v>
      </c>
      <c r="BU9" s="428" t="s">
        <v>212</v>
      </c>
    </row>
    <row r="10" spans="1:264" s="41" customFormat="1" ht="24.95" customHeight="1" x14ac:dyDescent="0.25">
      <c r="A10" s="220" t="s">
        <v>50</v>
      </c>
      <c r="B10" s="221">
        <v>2</v>
      </c>
      <c r="C10" s="162">
        <v>12</v>
      </c>
      <c r="D10" s="162"/>
      <c r="E10" s="157">
        <v>7.38</v>
      </c>
      <c r="F10" s="157">
        <v>7.38</v>
      </c>
      <c r="G10" s="156">
        <v>1568</v>
      </c>
      <c r="H10" s="156">
        <v>1385</v>
      </c>
      <c r="I10" s="284">
        <v>130</v>
      </c>
      <c r="J10" s="284">
        <v>38</v>
      </c>
      <c r="K10" s="418">
        <f t="shared" si="0"/>
        <v>70.769230769230774</v>
      </c>
      <c r="L10" s="284">
        <v>167</v>
      </c>
      <c r="M10" s="284">
        <v>49</v>
      </c>
      <c r="N10" s="418">
        <f t="shared" si="1"/>
        <v>70.658682634730539</v>
      </c>
      <c r="O10" s="284">
        <v>333</v>
      </c>
      <c r="P10" s="284">
        <v>132</v>
      </c>
      <c r="Q10" s="418">
        <f t="shared" si="2"/>
        <v>60.360360360360367</v>
      </c>
      <c r="R10" s="284"/>
      <c r="S10" s="284"/>
      <c r="T10" s="157"/>
      <c r="U10" s="157"/>
      <c r="V10" s="157"/>
      <c r="W10" s="157"/>
      <c r="X10" s="157"/>
      <c r="Y10" s="157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7"/>
      <c r="AD10" s="157"/>
      <c r="AE10" s="178" t="str">
        <f t="shared" si="6"/>
        <v/>
      </c>
      <c r="AF10" s="156"/>
      <c r="AG10" s="156"/>
      <c r="AH10" s="125" t="s">
        <v>276</v>
      </c>
      <c r="AI10" s="156" t="s">
        <v>277</v>
      </c>
      <c r="AJ10" s="156" t="s">
        <v>278</v>
      </c>
      <c r="AK10" s="156" t="s">
        <v>278</v>
      </c>
      <c r="AL10" s="312"/>
      <c r="AM10" s="234"/>
      <c r="AN10" s="234"/>
      <c r="AO10" s="162"/>
      <c r="AP10" s="315"/>
      <c r="AQ10" s="452"/>
      <c r="AR10" s="452"/>
      <c r="AS10" s="317"/>
      <c r="AT10" s="164"/>
      <c r="AU10" s="165"/>
      <c r="AV10" s="614"/>
      <c r="AW10" s="622"/>
      <c r="AX10" s="453"/>
      <c r="AY10" s="623"/>
      <c r="AZ10" s="617"/>
      <c r="BA10" s="453"/>
      <c r="BB10" s="453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1</v>
      </c>
      <c r="BR10" s="426"/>
      <c r="BS10" s="427"/>
      <c r="BT10" s="427"/>
      <c r="BU10" s="428" t="s">
        <v>212</v>
      </c>
    </row>
    <row r="11" spans="1:264" s="41" customFormat="1" ht="24.95" customHeight="1" x14ac:dyDescent="0.25">
      <c r="A11" s="220" t="s">
        <v>51</v>
      </c>
      <c r="B11" s="221">
        <v>3</v>
      </c>
      <c r="C11" s="162">
        <v>15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7"/>
      <c r="AD11" s="157"/>
      <c r="AE11" s="178" t="str">
        <f t="shared" si="6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52"/>
      <c r="AR11" s="452"/>
      <c r="AS11" s="317"/>
      <c r="AT11" s="164"/>
      <c r="AU11" s="165"/>
      <c r="AV11" s="614"/>
      <c r="AW11" s="430"/>
      <c r="AX11" s="453"/>
      <c r="AY11" s="623"/>
      <c r="AZ11" s="617"/>
      <c r="BA11" s="453"/>
      <c r="BB11" s="453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1</v>
      </c>
      <c r="BR11" s="426"/>
      <c r="BS11" s="427"/>
      <c r="BT11" s="427" t="s">
        <v>212</v>
      </c>
      <c r="BU11" s="428" t="s">
        <v>212</v>
      </c>
    </row>
    <row r="12" spans="1:264" s="41" customFormat="1" ht="24.95" customHeight="1" x14ac:dyDescent="0.25">
      <c r="A12" s="220" t="s">
        <v>52</v>
      </c>
      <c r="B12" s="221">
        <v>4</v>
      </c>
      <c r="C12" s="162">
        <v>16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7"/>
      <c r="AD12" s="157"/>
      <c r="AE12" s="178" t="str">
        <f t="shared" si="6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317"/>
      <c r="AT12" s="164"/>
      <c r="AU12" s="165"/>
      <c r="AV12" s="614"/>
      <c r="AW12" s="430"/>
      <c r="AX12" s="453"/>
      <c r="AY12" s="623"/>
      <c r="AZ12" s="617"/>
      <c r="BA12" s="453"/>
      <c r="BB12" s="427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1</v>
      </c>
      <c r="BR12" s="426"/>
      <c r="BS12" s="427"/>
      <c r="BT12" s="427" t="s">
        <v>212</v>
      </c>
      <c r="BU12" s="428" t="s">
        <v>212</v>
      </c>
    </row>
    <row r="13" spans="1:264" s="41" customFormat="1" ht="24.95" customHeight="1" x14ac:dyDescent="0.25">
      <c r="A13" s="220" t="s">
        <v>53</v>
      </c>
      <c r="B13" s="221">
        <v>5</v>
      </c>
      <c r="C13" s="162">
        <v>12</v>
      </c>
      <c r="D13" s="162"/>
      <c r="E13" s="157"/>
      <c r="F13" s="157"/>
      <c r="G13" s="156"/>
      <c r="H13" s="156"/>
      <c r="I13" s="284"/>
      <c r="J13" s="284"/>
      <c r="K13" s="418" t="str">
        <f t="shared" si="0"/>
        <v/>
      </c>
      <c r="L13" s="284"/>
      <c r="M13" s="284"/>
      <c r="N13" s="418" t="str">
        <f t="shared" si="1"/>
        <v/>
      </c>
      <c r="O13" s="284"/>
      <c r="P13" s="284"/>
      <c r="Q13" s="41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7"/>
      <c r="AD13" s="157"/>
      <c r="AE13" s="178" t="str">
        <f t="shared" si="6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52"/>
      <c r="AR13" s="452"/>
      <c r="AS13" s="317"/>
      <c r="AT13" s="164"/>
      <c r="AU13" s="165"/>
      <c r="AV13" s="614"/>
      <c r="AW13" s="430"/>
      <c r="AX13" s="453"/>
      <c r="AY13" s="623"/>
      <c r="AZ13" s="617"/>
      <c r="BA13" s="453"/>
      <c r="BB13" s="453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1</v>
      </c>
      <c r="BR13" s="426"/>
      <c r="BS13" s="427"/>
      <c r="BT13" s="427" t="s">
        <v>212</v>
      </c>
      <c r="BU13" s="428" t="s">
        <v>212</v>
      </c>
    </row>
    <row r="14" spans="1:264" s="41" customFormat="1" ht="24.95" customHeight="1" x14ac:dyDescent="0.25">
      <c r="A14" s="220" t="s">
        <v>47</v>
      </c>
      <c r="B14" s="221">
        <v>6</v>
      </c>
      <c r="C14" s="162">
        <v>12</v>
      </c>
      <c r="D14" s="162"/>
      <c r="E14" s="157">
        <v>7.54</v>
      </c>
      <c r="F14" s="157">
        <v>7.36</v>
      </c>
      <c r="G14" s="156">
        <v>1474</v>
      </c>
      <c r="H14" s="156">
        <v>1352</v>
      </c>
      <c r="I14" s="284">
        <v>144</v>
      </c>
      <c r="J14" s="284">
        <v>43</v>
      </c>
      <c r="K14" s="418">
        <f t="shared" si="0"/>
        <v>70.138888888888886</v>
      </c>
      <c r="L14" s="284">
        <v>326</v>
      </c>
      <c r="M14" s="284">
        <v>54</v>
      </c>
      <c r="N14" s="418">
        <f t="shared" si="1"/>
        <v>83.435582822085891</v>
      </c>
      <c r="O14" s="284">
        <v>651</v>
      </c>
      <c r="P14" s="284">
        <v>145</v>
      </c>
      <c r="Q14" s="418">
        <f t="shared" si="2"/>
        <v>77.726574500768052</v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7"/>
      <c r="AD14" s="157"/>
      <c r="AE14" s="178" t="str">
        <f t="shared" si="6"/>
        <v/>
      </c>
      <c r="AF14" s="156"/>
      <c r="AG14" s="156"/>
      <c r="AH14" s="125" t="s">
        <v>276</v>
      </c>
      <c r="AI14" s="156" t="s">
        <v>277</v>
      </c>
      <c r="AJ14" s="156" t="s">
        <v>278</v>
      </c>
      <c r="AK14" s="156" t="s">
        <v>278</v>
      </c>
      <c r="AL14" s="312"/>
      <c r="AM14" s="234"/>
      <c r="AN14" s="234"/>
      <c r="AO14" s="162"/>
      <c r="AP14" s="315"/>
      <c r="AQ14" s="452"/>
      <c r="AR14" s="452"/>
      <c r="AS14" s="317"/>
      <c r="AT14" s="164"/>
      <c r="AU14" s="165"/>
      <c r="AV14" s="614"/>
      <c r="AW14" s="430"/>
      <c r="AX14" s="453"/>
      <c r="AY14" s="624"/>
      <c r="AZ14" s="617"/>
      <c r="BA14" s="453"/>
      <c r="BB14" s="453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1</v>
      </c>
      <c r="BR14" s="426"/>
      <c r="BS14" s="427"/>
      <c r="BT14" s="427" t="s">
        <v>212</v>
      </c>
      <c r="BU14" s="428" t="s">
        <v>212</v>
      </c>
    </row>
    <row r="15" spans="1:264" s="41" customFormat="1" ht="24.95" customHeight="1" x14ac:dyDescent="0.25">
      <c r="A15" s="220" t="s">
        <v>48</v>
      </c>
      <c r="B15" s="221">
        <v>7</v>
      </c>
      <c r="C15" s="162">
        <v>23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7"/>
      <c r="AD15" s="157"/>
      <c r="AE15" s="178" t="str">
        <f t="shared" si="6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52"/>
      <c r="AR15" s="452"/>
      <c r="AS15" s="317"/>
      <c r="AT15" s="164"/>
      <c r="AU15" s="165"/>
      <c r="AV15" s="614"/>
      <c r="AW15" s="430"/>
      <c r="AX15" s="453"/>
      <c r="AY15" s="623"/>
      <c r="AZ15" s="617"/>
      <c r="BA15" s="453"/>
      <c r="BB15" s="453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1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20" t="s">
        <v>49</v>
      </c>
      <c r="B16" s="221">
        <v>8</v>
      </c>
      <c r="C16" s="162">
        <v>12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7"/>
      <c r="AD16" s="157"/>
      <c r="AE16" s="178" t="str">
        <f t="shared" si="6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52"/>
      <c r="AR16" s="452"/>
      <c r="AS16" s="317"/>
      <c r="AT16" s="164"/>
      <c r="AU16" s="165"/>
      <c r="AV16" s="614"/>
      <c r="AW16" s="430"/>
      <c r="AX16" s="453"/>
      <c r="AY16" s="623"/>
      <c r="AZ16" s="617"/>
      <c r="BA16" s="453"/>
      <c r="BB16" s="453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1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50</v>
      </c>
      <c r="B17" s="221">
        <v>9</v>
      </c>
      <c r="C17" s="162">
        <v>12</v>
      </c>
      <c r="D17" s="162"/>
      <c r="E17" s="157">
        <v>7.33</v>
      </c>
      <c r="F17" s="157">
        <v>7.29</v>
      </c>
      <c r="G17" s="156">
        <v>1395</v>
      </c>
      <c r="H17" s="156">
        <v>1423</v>
      </c>
      <c r="I17" s="284">
        <v>296</v>
      </c>
      <c r="J17" s="284">
        <v>45</v>
      </c>
      <c r="K17" s="418">
        <f t="shared" si="0"/>
        <v>84.797297297297305</v>
      </c>
      <c r="L17" s="284">
        <v>379</v>
      </c>
      <c r="M17" s="284">
        <v>50</v>
      </c>
      <c r="N17" s="418">
        <f t="shared" si="1"/>
        <v>86.80738786279683</v>
      </c>
      <c r="O17" s="284">
        <v>759</v>
      </c>
      <c r="P17" s="284">
        <v>136</v>
      </c>
      <c r="Q17" s="418">
        <f t="shared" si="2"/>
        <v>82.081686429512516</v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7"/>
      <c r="AD17" s="157"/>
      <c r="AE17" s="178" t="str">
        <f t="shared" si="6"/>
        <v/>
      </c>
      <c r="AF17" s="156"/>
      <c r="AG17" s="156"/>
      <c r="AH17" s="125" t="s">
        <v>276</v>
      </c>
      <c r="AI17" s="156" t="s">
        <v>277</v>
      </c>
      <c r="AJ17" s="156" t="s">
        <v>278</v>
      </c>
      <c r="AK17" s="156" t="s">
        <v>278</v>
      </c>
      <c r="AL17" s="312"/>
      <c r="AM17" s="234"/>
      <c r="AN17" s="234"/>
      <c r="AO17" s="162"/>
      <c r="AP17" s="315"/>
      <c r="AQ17" s="452"/>
      <c r="AR17" s="452"/>
      <c r="AS17" s="317"/>
      <c r="AT17" s="164"/>
      <c r="AU17" s="165"/>
      <c r="AV17" s="614"/>
      <c r="AW17" s="430"/>
      <c r="AX17" s="453"/>
      <c r="AY17" s="623"/>
      <c r="AZ17" s="617"/>
      <c r="BA17" s="453"/>
      <c r="BB17" s="453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1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51</v>
      </c>
      <c r="B18" s="221">
        <v>10</v>
      </c>
      <c r="C18" s="162">
        <v>12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7"/>
      <c r="AD18" s="157"/>
      <c r="AE18" s="178" t="str">
        <f t="shared" si="6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317"/>
      <c r="AT18" s="164"/>
      <c r="AU18" s="165"/>
      <c r="AV18" s="614"/>
      <c r="AW18" s="430"/>
      <c r="AX18" s="453"/>
      <c r="AY18" s="623"/>
      <c r="AZ18" s="617"/>
      <c r="BA18" s="453"/>
      <c r="BB18" s="453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1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52</v>
      </c>
      <c r="B19" s="221">
        <v>11</v>
      </c>
      <c r="C19" s="162">
        <v>12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7"/>
      <c r="AD19" s="157"/>
      <c r="AE19" s="178" t="str">
        <f t="shared" si="6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317"/>
      <c r="AT19" s="164"/>
      <c r="AU19" s="165"/>
      <c r="AV19" s="614"/>
      <c r="AW19" s="430"/>
      <c r="AX19" s="453"/>
      <c r="AY19" s="623"/>
      <c r="AZ19" s="617"/>
      <c r="BA19" s="453"/>
      <c r="BB19" s="453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1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53</v>
      </c>
      <c r="B20" s="221">
        <v>12</v>
      </c>
      <c r="C20" s="162">
        <v>12</v>
      </c>
      <c r="D20" s="162"/>
      <c r="E20" s="157"/>
      <c r="F20" s="157"/>
      <c r="G20" s="156"/>
      <c r="H20" s="156"/>
      <c r="I20" s="284"/>
      <c r="J20" s="284"/>
      <c r="K20" s="418" t="str">
        <f t="shared" si="0"/>
        <v/>
      </c>
      <c r="L20" s="284"/>
      <c r="M20" s="284"/>
      <c r="N20" s="418" t="str">
        <f t="shared" si="1"/>
        <v/>
      </c>
      <c r="O20" s="284"/>
      <c r="P20" s="284"/>
      <c r="Q20" s="41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7"/>
      <c r="AD20" s="157"/>
      <c r="AE20" s="178" t="str">
        <f t="shared" si="6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52"/>
      <c r="AR20" s="452"/>
      <c r="AS20" s="317"/>
      <c r="AT20" s="164"/>
      <c r="AU20" s="165"/>
      <c r="AV20" s="614"/>
      <c r="AW20" s="430"/>
      <c r="AX20" s="453"/>
      <c r="AY20" s="623"/>
      <c r="AZ20" s="617"/>
      <c r="BA20" s="453"/>
      <c r="BB20" s="453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1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47</v>
      </c>
      <c r="B21" s="221">
        <v>13</v>
      </c>
      <c r="C21" s="162">
        <v>12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7"/>
      <c r="AD21" s="157"/>
      <c r="AE21" s="178" t="str">
        <f t="shared" si="6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52"/>
      <c r="AR21" s="452"/>
      <c r="AS21" s="317"/>
      <c r="AT21" s="164"/>
      <c r="AU21" s="165"/>
      <c r="AV21" s="614"/>
      <c r="AW21" s="430"/>
      <c r="AX21" s="453"/>
      <c r="AY21" s="623"/>
      <c r="AZ21" s="617"/>
      <c r="BA21" s="453"/>
      <c r="BB21" s="453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1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48</v>
      </c>
      <c r="B22" s="221">
        <v>14</v>
      </c>
      <c r="C22" s="162">
        <v>12</v>
      </c>
      <c r="D22" s="162"/>
      <c r="E22" s="157">
        <v>6.82</v>
      </c>
      <c r="F22" s="157">
        <v>7.09</v>
      </c>
      <c r="G22" s="156">
        <v>1341</v>
      </c>
      <c r="H22" s="156">
        <v>1500</v>
      </c>
      <c r="I22" s="284">
        <v>398</v>
      </c>
      <c r="J22" s="284">
        <v>47</v>
      </c>
      <c r="K22" s="418">
        <f t="shared" si="0"/>
        <v>88.19095477386935</v>
      </c>
      <c r="L22" s="284">
        <v>604</v>
      </c>
      <c r="M22" s="284">
        <v>47</v>
      </c>
      <c r="N22" s="418">
        <f t="shared" si="1"/>
        <v>92.21854304635761</v>
      </c>
      <c r="O22" s="284">
        <v>1208</v>
      </c>
      <c r="P22" s="284">
        <v>128</v>
      </c>
      <c r="Q22" s="418">
        <f t="shared" si="2"/>
        <v>89.403973509933778</v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7"/>
      <c r="AD22" s="157"/>
      <c r="AE22" s="178" t="str">
        <f t="shared" si="6"/>
        <v/>
      </c>
      <c r="AF22" s="156"/>
      <c r="AG22" s="156"/>
      <c r="AH22" s="125" t="s">
        <v>276</v>
      </c>
      <c r="AI22" s="156" t="s">
        <v>277</v>
      </c>
      <c r="AJ22" s="156" t="s">
        <v>278</v>
      </c>
      <c r="AK22" s="156" t="s">
        <v>278</v>
      </c>
      <c r="AL22" s="312"/>
      <c r="AM22" s="234"/>
      <c r="AN22" s="234"/>
      <c r="AO22" s="162"/>
      <c r="AP22" s="315"/>
      <c r="AQ22" s="452"/>
      <c r="AR22" s="452"/>
      <c r="AS22" s="317"/>
      <c r="AT22" s="164"/>
      <c r="AU22" s="165"/>
      <c r="AV22" s="614"/>
      <c r="AW22" s="430"/>
      <c r="AX22" s="453"/>
      <c r="AY22" s="623"/>
      <c r="AZ22" s="617"/>
      <c r="BA22" s="453"/>
      <c r="BB22" s="453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1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49</v>
      </c>
      <c r="B23" s="221">
        <v>15</v>
      </c>
      <c r="C23" s="162">
        <v>12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7"/>
      <c r="AD23" s="157"/>
      <c r="AE23" s="178" t="str">
        <f t="shared" si="6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317"/>
      <c r="AT23" s="164"/>
      <c r="AU23" s="165"/>
      <c r="AV23" s="614"/>
      <c r="AW23" s="430"/>
      <c r="AX23" s="453"/>
      <c r="AY23" s="623"/>
      <c r="AZ23" s="617"/>
      <c r="BA23" s="453"/>
      <c r="BB23" s="453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1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50</v>
      </c>
      <c r="B24" s="221">
        <v>16</v>
      </c>
      <c r="C24" s="162">
        <v>13</v>
      </c>
      <c r="D24" s="162"/>
      <c r="E24" s="157">
        <v>6.98</v>
      </c>
      <c r="F24" s="157">
        <v>7.15</v>
      </c>
      <c r="G24" s="156">
        <v>1688</v>
      </c>
      <c r="H24" s="156">
        <v>1594</v>
      </c>
      <c r="I24" s="284">
        <v>304</v>
      </c>
      <c r="J24" s="284">
        <v>44</v>
      </c>
      <c r="K24" s="418">
        <f t="shared" si="0"/>
        <v>85.526315789473685</v>
      </c>
      <c r="L24" s="284">
        <v>390</v>
      </c>
      <c r="M24" s="284">
        <v>56</v>
      </c>
      <c r="N24" s="418">
        <f t="shared" si="1"/>
        <v>85.641025641025635</v>
      </c>
      <c r="O24" s="284">
        <v>779</v>
      </c>
      <c r="P24" s="284">
        <v>152</v>
      </c>
      <c r="Q24" s="418">
        <f t="shared" si="2"/>
        <v>80.487804878048792</v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7"/>
      <c r="AD24" s="157"/>
      <c r="AE24" s="178" t="str">
        <f t="shared" si="6"/>
        <v/>
      </c>
      <c r="AF24" s="156"/>
      <c r="AG24" s="156"/>
      <c r="AH24" s="125" t="s">
        <v>276</v>
      </c>
      <c r="AI24" s="156" t="s">
        <v>277</v>
      </c>
      <c r="AJ24" s="156" t="s">
        <v>278</v>
      </c>
      <c r="AK24" s="156" t="s">
        <v>278</v>
      </c>
      <c r="AL24" s="312"/>
      <c r="AM24" s="234"/>
      <c r="AN24" s="234"/>
      <c r="AO24" s="162"/>
      <c r="AP24" s="315"/>
      <c r="AQ24" s="452"/>
      <c r="AR24" s="452"/>
      <c r="AS24" s="317"/>
      <c r="AT24" s="164"/>
      <c r="AU24" s="165"/>
      <c r="AV24" s="614"/>
      <c r="AW24" s="430"/>
      <c r="AX24" s="453"/>
      <c r="AY24" s="623"/>
      <c r="AZ24" s="617"/>
      <c r="BA24" s="453"/>
      <c r="BB24" s="453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1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51</v>
      </c>
      <c r="B25" s="221">
        <v>17</v>
      </c>
      <c r="C25" s="162">
        <v>24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7"/>
      <c r="AD25" s="157"/>
      <c r="AE25" s="178" t="str">
        <f t="shared" si="6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52"/>
      <c r="AR25" s="452"/>
      <c r="AS25" s="317"/>
      <c r="AT25" s="164"/>
      <c r="AU25" s="165"/>
      <c r="AV25" s="614"/>
      <c r="AW25" s="430"/>
      <c r="AX25" s="453"/>
      <c r="AY25" s="623"/>
      <c r="AZ25" s="617"/>
      <c r="BA25" s="453"/>
      <c r="BB25" s="453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1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52</v>
      </c>
      <c r="B26" s="221">
        <v>18</v>
      </c>
      <c r="C26" s="162">
        <v>25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7"/>
      <c r="AD26" s="157"/>
      <c r="AE26" s="178" t="str">
        <f t="shared" si="6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317"/>
      <c r="AT26" s="164"/>
      <c r="AU26" s="165"/>
      <c r="AV26" s="614"/>
      <c r="AW26" s="430"/>
      <c r="AX26" s="453"/>
      <c r="AY26" s="623"/>
      <c r="AZ26" s="617"/>
      <c r="BA26" s="453"/>
      <c r="BB26" s="453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1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53</v>
      </c>
      <c r="B27" s="221">
        <v>19</v>
      </c>
      <c r="C27" s="162">
        <v>12</v>
      </c>
      <c r="D27" s="162"/>
      <c r="E27" s="157"/>
      <c r="F27" s="157"/>
      <c r="G27" s="156"/>
      <c r="H27" s="156"/>
      <c r="I27" s="284"/>
      <c r="J27" s="284"/>
      <c r="K27" s="418" t="str">
        <f t="shared" si="0"/>
        <v/>
      </c>
      <c r="L27" s="284"/>
      <c r="M27" s="284"/>
      <c r="N27" s="418" t="str">
        <f t="shared" si="1"/>
        <v/>
      </c>
      <c r="O27" s="284"/>
      <c r="P27" s="284"/>
      <c r="Q27" s="41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7"/>
      <c r="AD27" s="157"/>
      <c r="AE27" s="178" t="str">
        <f t="shared" si="6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52"/>
      <c r="AR27" s="452"/>
      <c r="AS27" s="317"/>
      <c r="AT27" s="164"/>
      <c r="AU27" s="165"/>
      <c r="AV27" s="614"/>
      <c r="AW27" s="430"/>
      <c r="AX27" s="453"/>
      <c r="AY27" s="623"/>
      <c r="AZ27" s="617"/>
      <c r="BA27" s="453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1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47</v>
      </c>
      <c r="B28" s="221">
        <v>20</v>
      </c>
      <c r="C28" s="162">
        <v>13</v>
      </c>
      <c r="D28" s="162"/>
      <c r="E28" s="157">
        <v>7.17</v>
      </c>
      <c r="F28" s="157">
        <v>7.21</v>
      </c>
      <c r="G28" s="156">
        <v>2460</v>
      </c>
      <c r="H28" s="156">
        <v>1779</v>
      </c>
      <c r="I28" s="284">
        <v>164</v>
      </c>
      <c r="J28" s="284">
        <v>50</v>
      </c>
      <c r="K28" s="418">
        <f t="shared" si="0"/>
        <v>69.512195121951208</v>
      </c>
      <c r="L28" s="284">
        <v>326</v>
      </c>
      <c r="M28" s="284">
        <v>61</v>
      </c>
      <c r="N28" s="418">
        <f t="shared" si="1"/>
        <v>81.288343558282207</v>
      </c>
      <c r="O28" s="284">
        <v>652</v>
      </c>
      <c r="P28" s="284">
        <v>164</v>
      </c>
      <c r="Q28" s="418">
        <f t="shared" si="2"/>
        <v>74.846625766871171</v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7">
        <v>12.8</v>
      </c>
      <c r="AD28" s="157">
        <v>11.2</v>
      </c>
      <c r="AE28" s="178">
        <f t="shared" si="6"/>
        <v>12.500000000000011</v>
      </c>
      <c r="AF28" s="156"/>
      <c r="AG28" s="156"/>
      <c r="AH28" s="125" t="s">
        <v>276</v>
      </c>
      <c r="AI28" s="156" t="s">
        <v>277</v>
      </c>
      <c r="AJ28" s="156" t="s">
        <v>278</v>
      </c>
      <c r="AK28" s="156" t="s">
        <v>278</v>
      </c>
      <c r="AL28" s="312"/>
      <c r="AM28" s="234"/>
      <c r="AN28" s="234"/>
      <c r="AO28" s="162"/>
      <c r="AP28" s="315"/>
      <c r="AQ28" s="452"/>
      <c r="AR28" s="452"/>
      <c r="AS28" s="317"/>
      <c r="AT28" s="164"/>
      <c r="AU28" s="165"/>
      <c r="AV28" s="614"/>
      <c r="AW28" s="430"/>
      <c r="AX28" s="453"/>
      <c r="AY28" s="623"/>
      <c r="AZ28" s="617"/>
      <c r="BA28" s="453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1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48</v>
      </c>
      <c r="B29" s="221">
        <v>21</v>
      </c>
      <c r="C29" s="162">
        <v>12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7"/>
      <c r="AD29" s="157"/>
      <c r="AE29" s="178" t="str">
        <f t="shared" si="6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52"/>
      <c r="AR29" s="452"/>
      <c r="AS29" s="317"/>
      <c r="AT29" s="164"/>
      <c r="AU29" s="165"/>
      <c r="AV29" s="614"/>
      <c r="AW29" s="430"/>
      <c r="AX29" s="453"/>
      <c r="AY29" s="623"/>
      <c r="AZ29" s="617"/>
      <c r="BA29" s="453"/>
      <c r="BB29" s="453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1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49</v>
      </c>
      <c r="B30" s="221">
        <v>22</v>
      </c>
      <c r="C30" s="162">
        <v>13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7"/>
      <c r="AD30" s="157"/>
      <c r="AE30" s="178" t="str">
        <f t="shared" si="6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317"/>
      <c r="AT30" s="164"/>
      <c r="AU30" s="165"/>
      <c r="AV30" s="614"/>
      <c r="AW30" s="430"/>
      <c r="AX30" s="453"/>
      <c r="AY30" s="623"/>
      <c r="AZ30" s="617"/>
      <c r="BA30" s="453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1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50</v>
      </c>
      <c r="B31" s="221">
        <v>23</v>
      </c>
      <c r="C31" s="162">
        <v>14</v>
      </c>
      <c r="D31" s="162"/>
      <c r="E31" s="157">
        <v>7.25</v>
      </c>
      <c r="F31" s="157">
        <v>7.28</v>
      </c>
      <c r="G31" s="156">
        <v>2359</v>
      </c>
      <c r="H31" s="156">
        <v>1704</v>
      </c>
      <c r="I31" s="284">
        <v>198</v>
      </c>
      <c r="J31" s="284">
        <v>48</v>
      </c>
      <c r="K31" s="418">
        <f t="shared" si="0"/>
        <v>75.757575757575751</v>
      </c>
      <c r="L31" s="284">
        <v>254</v>
      </c>
      <c r="M31" s="284">
        <v>57</v>
      </c>
      <c r="N31" s="418">
        <f t="shared" si="1"/>
        <v>77.559055118110237</v>
      </c>
      <c r="O31" s="284">
        <v>508</v>
      </c>
      <c r="P31" s="284">
        <v>154</v>
      </c>
      <c r="Q31" s="418">
        <f t="shared" si="2"/>
        <v>69.685039370078741</v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7"/>
      <c r="AD31" s="157"/>
      <c r="AE31" s="178" t="str">
        <f t="shared" si="6"/>
        <v/>
      </c>
      <c r="AF31" s="156"/>
      <c r="AG31" s="156"/>
      <c r="AH31" s="125" t="s">
        <v>276</v>
      </c>
      <c r="AI31" s="156" t="s">
        <v>277</v>
      </c>
      <c r="AJ31" s="156" t="s">
        <v>278</v>
      </c>
      <c r="AK31" s="156" t="s">
        <v>278</v>
      </c>
      <c r="AL31" s="312"/>
      <c r="AM31" s="234"/>
      <c r="AN31" s="234"/>
      <c r="AO31" s="162"/>
      <c r="AP31" s="315"/>
      <c r="AQ31" s="452"/>
      <c r="AR31" s="452"/>
      <c r="AS31" s="317"/>
      <c r="AT31" s="164"/>
      <c r="AU31" s="165"/>
      <c r="AV31" s="614"/>
      <c r="AW31" s="430"/>
      <c r="AX31" s="453"/>
      <c r="AY31" s="623"/>
      <c r="AZ31" s="617"/>
      <c r="BA31" s="453"/>
      <c r="BB31" s="453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1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51</v>
      </c>
      <c r="B32" s="221">
        <v>24</v>
      </c>
      <c r="C32" s="162">
        <v>18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7"/>
      <c r="AD32" s="157"/>
      <c r="AE32" s="178" t="str">
        <f t="shared" si="6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52"/>
      <c r="AR32" s="452"/>
      <c r="AS32" s="317"/>
      <c r="AT32" s="164"/>
      <c r="AU32" s="165"/>
      <c r="AV32" s="614"/>
      <c r="AW32" s="430"/>
      <c r="AX32" s="453"/>
      <c r="AY32" s="623"/>
      <c r="AZ32" s="617"/>
      <c r="BA32" s="453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1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52</v>
      </c>
      <c r="B33" s="221">
        <v>25</v>
      </c>
      <c r="C33" s="162">
        <v>18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7"/>
      <c r="AD33" s="157"/>
      <c r="AE33" s="178" t="str">
        <f t="shared" si="6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52"/>
      <c r="AR33" s="452"/>
      <c r="AS33" s="317"/>
      <c r="AT33" s="164"/>
      <c r="AU33" s="165"/>
      <c r="AV33" s="614"/>
      <c r="AW33" s="622"/>
      <c r="AX33" s="453"/>
      <c r="AY33" s="623"/>
      <c r="AZ33" s="617"/>
      <c r="BA33" s="453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1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53</v>
      </c>
      <c r="B34" s="221">
        <v>26</v>
      </c>
      <c r="C34" s="162">
        <v>15</v>
      </c>
      <c r="D34" s="162"/>
      <c r="E34" s="157"/>
      <c r="F34" s="157"/>
      <c r="G34" s="156"/>
      <c r="H34" s="156"/>
      <c r="I34" s="284"/>
      <c r="J34" s="284"/>
      <c r="K34" s="418" t="str">
        <f t="shared" si="0"/>
        <v/>
      </c>
      <c r="L34" s="284"/>
      <c r="M34" s="284"/>
      <c r="N34" s="418" t="str">
        <f t="shared" si="1"/>
        <v/>
      </c>
      <c r="O34" s="284"/>
      <c r="P34" s="284"/>
      <c r="Q34" s="41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7"/>
      <c r="AD34" s="157"/>
      <c r="AE34" s="178" t="str">
        <f t="shared" si="6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52"/>
      <c r="AR34" s="452"/>
      <c r="AS34" s="317"/>
      <c r="AT34" s="164"/>
      <c r="AU34" s="165"/>
      <c r="AV34" s="614"/>
      <c r="AW34" s="622"/>
      <c r="AX34" s="453"/>
      <c r="AY34" s="623"/>
      <c r="AZ34" s="617"/>
      <c r="BA34" s="453"/>
      <c r="BB34" s="453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0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47</v>
      </c>
      <c r="B35" s="221">
        <v>27</v>
      </c>
      <c r="C35" s="162">
        <v>14</v>
      </c>
      <c r="D35" s="162"/>
      <c r="E35" s="157">
        <v>6.4</v>
      </c>
      <c r="F35" s="157">
        <v>6.73</v>
      </c>
      <c r="G35" s="156">
        <v>1633</v>
      </c>
      <c r="H35" s="156">
        <v>1430</v>
      </c>
      <c r="I35" s="284">
        <v>2120</v>
      </c>
      <c r="J35" s="284">
        <v>65</v>
      </c>
      <c r="K35" s="418">
        <f t="shared" si="0"/>
        <v>96.933962264150935</v>
      </c>
      <c r="L35" s="284">
        <v>1631</v>
      </c>
      <c r="M35" s="284">
        <v>74</v>
      </c>
      <c r="N35" s="418">
        <f t="shared" si="1"/>
        <v>95.462906192519924</v>
      </c>
      <c r="O35" s="284">
        <v>3261</v>
      </c>
      <c r="P35" s="284">
        <v>201</v>
      </c>
      <c r="Q35" s="418">
        <f t="shared" si="2"/>
        <v>93.836246550137986</v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7"/>
      <c r="AD35" s="157"/>
      <c r="AE35" s="178" t="str">
        <f t="shared" si="6"/>
        <v/>
      </c>
      <c r="AF35" s="156"/>
      <c r="AG35" s="156"/>
      <c r="AH35" s="125" t="s">
        <v>276</v>
      </c>
      <c r="AI35" s="156" t="s">
        <v>277</v>
      </c>
      <c r="AJ35" s="156" t="s">
        <v>278</v>
      </c>
      <c r="AK35" s="156" t="s">
        <v>278</v>
      </c>
      <c r="AL35" s="312"/>
      <c r="AM35" s="234"/>
      <c r="AN35" s="234"/>
      <c r="AO35" s="162"/>
      <c r="AP35" s="315"/>
      <c r="AQ35" s="452"/>
      <c r="AR35" s="452"/>
      <c r="AS35" s="317"/>
      <c r="AT35" s="164"/>
      <c r="AU35" s="165"/>
      <c r="AV35" s="614"/>
      <c r="AW35" s="622"/>
      <c r="AX35" s="453"/>
      <c r="AY35" s="623"/>
      <c r="AZ35" s="617"/>
      <c r="BA35" s="453"/>
      <c r="BB35" s="453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0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48</v>
      </c>
      <c r="B36" s="221">
        <v>28</v>
      </c>
      <c r="C36" s="162">
        <v>15</v>
      </c>
      <c r="D36" s="162"/>
      <c r="E36" s="157">
        <v>7.9</v>
      </c>
      <c r="F36" s="157">
        <v>7.8</v>
      </c>
      <c r="G36" s="156">
        <v>1630</v>
      </c>
      <c r="H36" s="156">
        <v>1120</v>
      </c>
      <c r="I36" s="284">
        <v>240</v>
      </c>
      <c r="J36" s="284">
        <v>31</v>
      </c>
      <c r="K36" s="418">
        <f t="shared" si="0"/>
        <v>87.083333333333329</v>
      </c>
      <c r="L36" s="284">
        <v>318</v>
      </c>
      <c r="M36" s="284">
        <v>18</v>
      </c>
      <c r="N36" s="418">
        <f t="shared" si="1"/>
        <v>94.339622641509436</v>
      </c>
      <c r="O36" s="284">
        <v>676</v>
      </c>
      <c r="P36" s="284">
        <v>72</v>
      </c>
      <c r="Q36" s="418">
        <f t="shared" si="2"/>
        <v>89.349112426035504</v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ref="Z36:AA39" si="7">IF(AND(R36&lt;&gt;"",V36&lt;&gt;"",X36&lt;&gt;""),R36+V36+X36,"")</f>
        <v/>
      </c>
      <c r="AA36" s="308" t="str">
        <f t="shared" si="7"/>
        <v/>
      </c>
      <c r="AB36" s="307" t="str">
        <f t="shared" ref="AB36:AB39" si="8">IF(AND(Z36&lt;&gt;"",AA36&lt;&gt;""),(Z36-AA36)/Z36*100,"")</f>
        <v/>
      </c>
      <c r="AC36" s="157"/>
      <c r="AD36" s="157"/>
      <c r="AE36" s="178" t="str">
        <f t="shared" si="6"/>
        <v/>
      </c>
      <c r="AF36" s="156"/>
      <c r="AG36" s="156"/>
      <c r="AH36" s="125" t="s">
        <v>276</v>
      </c>
      <c r="AI36" s="156" t="s">
        <v>280</v>
      </c>
      <c r="AJ36" s="156" t="s">
        <v>278</v>
      </c>
      <c r="AK36" s="156" t="s">
        <v>278</v>
      </c>
      <c r="AL36" s="312"/>
      <c r="AM36" s="234"/>
      <c r="AN36" s="234"/>
      <c r="AO36" s="162"/>
      <c r="AP36" s="315"/>
      <c r="AQ36" s="452"/>
      <c r="AR36" s="452"/>
      <c r="AS36" s="317"/>
      <c r="AT36" s="164"/>
      <c r="AU36" s="165"/>
      <c r="AV36" s="614"/>
      <c r="AW36" s="622"/>
      <c r="AX36" s="453"/>
      <c r="AY36" s="623"/>
      <c r="AZ36" s="617"/>
      <c r="BA36" s="453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0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49</v>
      </c>
      <c r="B37" s="221">
        <v>29</v>
      </c>
      <c r="C37" s="162">
        <v>15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7"/>
        <v/>
      </c>
      <c r="AA37" s="308" t="str">
        <f t="shared" si="7"/>
        <v/>
      </c>
      <c r="AB37" s="307" t="str">
        <f t="shared" si="8"/>
        <v/>
      </c>
      <c r="AC37" s="157"/>
      <c r="AD37" s="157"/>
      <c r="AE37" s="178" t="str">
        <f t="shared" si="6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91" t="s">
        <v>212</v>
      </c>
      <c r="AR37" s="427" t="s">
        <v>212</v>
      </c>
      <c r="AS37" s="317"/>
      <c r="AT37" s="164"/>
      <c r="AU37" s="165"/>
      <c r="AV37" s="614"/>
      <c r="AW37" s="622"/>
      <c r="AX37" s="453"/>
      <c r="AY37" s="623"/>
      <c r="AZ37" s="617"/>
      <c r="BA37" s="453"/>
      <c r="BB37" s="453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0</v>
      </c>
      <c r="BR37" s="430"/>
      <c r="BS37" s="427"/>
      <c r="BT37" s="427"/>
      <c r="BU37" s="431"/>
    </row>
    <row r="38" spans="1:73" s="41" customFormat="1" ht="24.95" customHeight="1" x14ac:dyDescent="0.25">
      <c r="A38" s="220"/>
      <c r="B38" s="221"/>
      <c r="C38" s="162"/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7"/>
        <v/>
      </c>
      <c r="AA38" s="308" t="str">
        <f t="shared" si="7"/>
        <v/>
      </c>
      <c r="AB38" s="307" t="str">
        <f t="shared" si="8"/>
        <v/>
      </c>
      <c r="AC38" s="157"/>
      <c r="AD38" s="157"/>
      <c r="AE38" s="178" t="str">
        <f t="shared" si="6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91"/>
      <c r="AR38" s="427"/>
      <c r="AS38" s="317"/>
      <c r="AT38" s="164"/>
      <c r="AU38" s="165"/>
      <c r="AV38" s="614"/>
      <c r="AW38" s="622"/>
      <c r="AX38" s="453"/>
      <c r="AY38" s="623"/>
      <c r="AZ38" s="617"/>
      <c r="BA38" s="453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/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7"/>
        <v/>
      </c>
      <c r="AA39" s="308" t="str">
        <f t="shared" si="7"/>
        <v/>
      </c>
      <c r="AB39" s="307" t="str">
        <f t="shared" si="8"/>
        <v/>
      </c>
      <c r="AC39" s="157"/>
      <c r="AD39" s="157"/>
      <c r="AE39" s="178" t="str">
        <f t="shared" si="6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54"/>
      <c r="AR39" s="455"/>
      <c r="AS39" s="318"/>
      <c r="AT39" s="169"/>
      <c r="AU39" s="170"/>
      <c r="AV39" s="615"/>
      <c r="AW39" s="625"/>
      <c r="AX39" s="626"/>
      <c r="AY39" s="627"/>
      <c r="AZ39" s="618"/>
      <c r="BA39" s="457"/>
      <c r="BB39" s="45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/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447"/>
      <c r="C40" s="172">
        <f>IF(SUM(C9:C39)=0,"",SUM(C9:C39))</f>
        <v>419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35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7"/>
      <c r="BD40" s="177"/>
      <c r="BE40" s="177"/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25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220</v>
      </c>
      <c r="B41" s="448"/>
      <c r="C41" s="178">
        <f>AVERAGE(C9:C36)</f>
        <v>14.428571428571429</v>
      </c>
      <c r="D41" s="178" t="str">
        <f t="shared" ref="D41:AE41" si="9">IF(SUM(D9:D39)=0,"",AVERAGE(D9:D39))</f>
        <v/>
      </c>
      <c r="E41" s="179">
        <f t="shared" si="9"/>
        <v>7.1966666666666663</v>
      </c>
      <c r="F41" s="179">
        <f t="shared" si="9"/>
        <v>7.2544444444444451</v>
      </c>
      <c r="G41" s="178">
        <f t="shared" si="9"/>
        <v>1727.5555555555557</v>
      </c>
      <c r="H41" s="178">
        <f t="shared" si="9"/>
        <v>1476.3333333333333</v>
      </c>
      <c r="I41" s="178">
        <f t="shared" si="9"/>
        <v>443.77777777777777</v>
      </c>
      <c r="J41" s="178">
        <f t="shared" si="9"/>
        <v>45.666666666666664</v>
      </c>
      <c r="K41" s="180">
        <f t="shared" si="9"/>
        <v>80.967750443974595</v>
      </c>
      <c r="L41" s="178">
        <f t="shared" si="9"/>
        <v>488.33333333333331</v>
      </c>
      <c r="M41" s="178">
        <f t="shared" si="9"/>
        <v>51.777777777777779</v>
      </c>
      <c r="N41" s="180">
        <f t="shared" si="9"/>
        <v>85.26790550193536</v>
      </c>
      <c r="O41" s="178">
        <f t="shared" si="9"/>
        <v>980.77777777777783</v>
      </c>
      <c r="P41" s="178">
        <f t="shared" si="9"/>
        <v>142.66666666666666</v>
      </c>
      <c r="Q41" s="180">
        <f t="shared" si="9"/>
        <v>79.753047087971879</v>
      </c>
      <c r="R41" s="180" t="str">
        <f t="shared" si="9"/>
        <v/>
      </c>
      <c r="S41" s="180" t="str">
        <f t="shared" si="9"/>
        <v/>
      </c>
      <c r="T41" s="180" t="str">
        <f t="shared" si="9"/>
        <v/>
      </c>
      <c r="U41" s="180" t="str">
        <f t="shared" si="9"/>
        <v/>
      </c>
      <c r="V41" s="179" t="str">
        <f t="shared" si="9"/>
        <v/>
      </c>
      <c r="W41" s="179" t="str">
        <f t="shared" si="9"/>
        <v/>
      </c>
      <c r="X41" s="179" t="str">
        <f t="shared" si="9"/>
        <v/>
      </c>
      <c r="Y41" s="179" t="str">
        <f t="shared" si="9"/>
        <v/>
      </c>
      <c r="Z41" s="180" t="str">
        <f t="shared" si="9"/>
        <v/>
      </c>
      <c r="AA41" s="180" t="str">
        <f t="shared" si="9"/>
        <v/>
      </c>
      <c r="AB41" s="180" t="str">
        <f t="shared" si="9"/>
        <v/>
      </c>
      <c r="AC41" s="180">
        <f t="shared" si="9"/>
        <v>12.8</v>
      </c>
      <c r="AD41" s="180">
        <f t="shared" si="9"/>
        <v>11.2</v>
      </c>
      <c r="AE41" s="180">
        <f t="shared" si="9"/>
        <v>12.500000000000011</v>
      </c>
      <c r="AF41" s="178"/>
      <c r="AG41" s="178"/>
      <c r="AH41" s="178"/>
      <c r="AI41" s="178"/>
      <c r="AJ41" s="178"/>
      <c r="AK41" s="178"/>
      <c r="AL41" s="180" t="str">
        <f t="shared" ref="AL41:AY41" si="10">IF(SUM(AL9:AL39)=0,"",AVERAGE(AL9:AL39))</f>
        <v/>
      </c>
      <c r="AM41" s="180" t="str">
        <f t="shared" si="10"/>
        <v/>
      </c>
      <c r="AN41" s="180" t="str">
        <f t="shared" si="10"/>
        <v/>
      </c>
      <c r="AO41" s="180" t="str">
        <f t="shared" si="10"/>
        <v/>
      </c>
      <c r="AP41" s="180" t="str">
        <f t="shared" si="10"/>
        <v/>
      </c>
      <c r="AQ41" s="180" t="str">
        <f t="shared" si="10"/>
        <v/>
      </c>
      <c r="AR41" s="180" t="str">
        <f t="shared" si="10"/>
        <v/>
      </c>
      <c r="AS41" s="180" t="str">
        <f t="shared" si="10"/>
        <v/>
      </c>
      <c r="AT41" s="180" t="str">
        <f t="shared" si="10"/>
        <v/>
      </c>
      <c r="AU41" s="180" t="str">
        <f t="shared" si="10"/>
        <v/>
      </c>
      <c r="AV41" s="180" t="str">
        <f t="shared" si="10"/>
        <v/>
      </c>
      <c r="AW41" s="180">
        <f t="shared" si="10"/>
        <v>35</v>
      </c>
      <c r="AX41" s="180" t="str">
        <f t="shared" si="10"/>
        <v/>
      </c>
      <c r="AY41" s="180" t="str">
        <f t="shared" si="10"/>
        <v/>
      </c>
      <c r="AZ41" s="178"/>
      <c r="BA41" s="178"/>
      <c r="BB41" s="180" t="str">
        <f t="shared" ref="BB41" si="11">IF(SUM(BB9:BB39)=0,"",AVERAGE(BB9:BB39))</f>
        <v/>
      </c>
      <c r="BC41" s="178"/>
      <c r="BD41" s="178"/>
      <c r="BE41" s="178"/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12">IF(SUM(BQ9:BQ39)=0,"",AVERAGE(BQ9:BQ39))</f>
        <v>0.86206896551724133</v>
      </c>
      <c r="BR41" s="180" t="str">
        <f t="shared" si="12"/>
        <v/>
      </c>
      <c r="BS41" s="180" t="str">
        <f t="shared" si="12"/>
        <v/>
      </c>
      <c r="BT41" s="180" t="str">
        <f t="shared" si="12"/>
        <v/>
      </c>
      <c r="BU41" s="180" t="str">
        <f t="shared" si="12"/>
        <v/>
      </c>
    </row>
    <row r="42" spans="1:73" s="41" customFormat="1" ht="24.95" customHeight="1" x14ac:dyDescent="0.25">
      <c r="A42" s="113" t="s">
        <v>14</v>
      </c>
      <c r="B42" s="449"/>
      <c r="C42" s="182">
        <f>MIN(C9:C36)</f>
        <v>12</v>
      </c>
      <c r="D42" s="182">
        <f t="shared" ref="D42:AE42" si="13">MIN(D9:D39)</f>
        <v>0</v>
      </c>
      <c r="E42" s="183">
        <f t="shared" si="13"/>
        <v>6.4</v>
      </c>
      <c r="F42" s="183">
        <f t="shared" si="13"/>
        <v>6.73</v>
      </c>
      <c r="G42" s="182">
        <f t="shared" si="13"/>
        <v>1341</v>
      </c>
      <c r="H42" s="182">
        <f t="shared" si="13"/>
        <v>1120</v>
      </c>
      <c r="I42" s="182">
        <f t="shared" si="13"/>
        <v>130</v>
      </c>
      <c r="J42" s="182">
        <f t="shared" si="13"/>
        <v>31</v>
      </c>
      <c r="K42" s="184">
        <f t="shared" si="13"/>
        <v>69.512195121951208</v>
      </c>
      <c r="L42" s="182">
        <f t="shared" si="13"/>
        <v>167</v>
      </c>
      <c r="M42" s="182">
        <f t="shared" si="13"/>
        <v>18</v>
      </c>
      <c r="N42" s="184">
        <f t="shared" si="13"/>
        <v>70.658682634730539</v>
      </c>
      <c r="O42" s="182">
        <f t="shared" si="13"/>
        <v>333</v>
      </c>
      <c r="P42" s="182">
        <f t="shared" si="13"/>
        <v>72</v>
      </c>
      <c r="Q42" s="184">
        <f t="shared" si="13"/>
        <v>60.360360360360367</v>
      </c>
      <c r="R42" s="184">
        <f t="shared" si="13"/>
        <v>0</v>
      </c>
      <c r="S42" s="184">
        <f t="shared" si="13"/>
        <v>0</v>
      </c>
      <c r="T42" s="184">
        <f t="shared" si="13"/>
        <v>0</v>
      </c>
      <c r="U42" s="184">
        <f t="shared" si="13"/>
        <v>0</v>
      </c>
      <c r="V42" s="183">
        <f t="shared" si="13"/>
        <v>0</v>
      </c>
      <c r="W42" s="183">
        <f t="shared" si="13"/>
        <v>0</v>
      </c>
      <c r="X42" s="183">
        <f t="shared" si="13"/>
        <v>0</v>
      </c>
      <c r="Y42" s="183">
        <f t="shared" si="13"/>
        <v>0</v>
      </c>
      <c r="Z42" s="184">
        <f t="shared" si="13"/>
        <v>0</v>
      </c>
      <c r="AA42" s="184">
        <f t="shared" si="13"/>
        <v>0</v>
      </c>
      <c r="AB42" s="184">
        <f t="shared" si="13"/>
        <v>0</v>
      </c>
      <c r="AC42" s="184">
        <f t="shared" si="13"/>
        <v>12.8</v>
      </c>
      <c r="AD42" s="184">
        <f>MAX(AD8:AD38)</f>
        <v>11.2</v>
      </c>
      <c r="AE42" s="184">
        <f t="shared" si="13"/>
        <v>12.500000000000011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0</v>
      </c>
      <c r="AM42" s="184">
        <f t="shared" si="14"/>
        <v>0</v>
      </c>
      <c r="AN42" s="184">
        <f t="shared" si="14"/>
        <v>0</v>
      </c>
      <c r="AO42" s="184">
        <f t="shared" si="14"/>
        <v>0</v>
      </c>
      <c r="AP42" s="184">
        <f t="shared" si="14"/>
        <v>0</v>
      </c>
      <c r="AQ42" s="184">
        <f t="shared" si="14"/>
        <v>0</v>
      </c>
      <c r="AR42" s="184">
        <f t="shared" si="14"/>
        <v>0</v>
      </c>
      <c r="AS42" s="184">
        <f t="shared" si="14"/>
        <v>0</v>
      </c>
      <c r="AT42" s="184">
        <f t="shared" si="14"/>
        <v>0</v>
      </c>
      <c r="AU42" s="184">
        <f t="shared" si="14"/>
        <v>0</v>
      </c>
      <c r="AV42" s="184">
        <f t="shared" si="14"/>
        <v>0</v>
      </c>
      <c r="AW42" s="184">
        <f t="shared" si="14"/>
        <v>35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" si="15">MIN(BB9:BB39)</f>
        <v>0</v>
      </c>
      <c r="BC42" s="182"/>
      <c r="BD42" s="182"/>
      <c r="BE42" s="182"/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6">MIN(BQ9:BQ39)</f>
        <v>0</v>
      </c>
      <c r="BR42" s="184">
        <f t="shared" si="16"/>
        <v>0</v>
      </c>
      <c r="BS42" s="184">
        <f t="shared" si="16"/>
        <v>0</v>
      </c>
      <c r="BT42" s="184">
        <f t="shared" si="16"/>
        <v>0</v>
      </c>
      <c r="BU42" s="184">
        <f t="shared" si="16"/>
        <v>0</v>
      </c>
    </row>
    <row r="43" spans="1:73" s="41" customFormat="1" ht="24.95" customHeight="1" thickBot="1" x14ac:dyDescent="0.3">
      <c r="A43" s="114" t="s">
        <v>13</v>
      </c>
      <c r="B43" s="450"/>
      <c r="C43" s="186">
        <f>MAX(C9:C36)</f>
        <v>25</v>
      </c>
      <c r="D43" s="186">
        <f t="shared" ref="D43:AE43" si="17">MAX(D9:D39)</f>
        <v>0</v>
      </c>
      <c r="E43" s="187">
        <f t="shared" si="17"/>
        <v>7.9</v>
      </c>
      <c r="F43" s="187">
        <f t="shared" si="17"/>
        <v>7.8</v>
      </c>
      <c r="G43" s="186">
        <f t="shared" si="17"/>
        <v>2460</v>
      </c>
      <c r="H43" s="186">
        <f t="shared" si="17"/>
        <v>1779</v>
      </c>
      <c r="I43" s="186">
        <f t="shared" si="17"/>
        <v>2120</v>
      </c>
      <c r="J43" s="186">
        <f t="shared" si="17"/>
        <v>65</v>
      </c>
      <c r="K43" s="188">
        <f t="shared" si="17"/>
        <v>96.933962264150935</v>
      </c>
      <c r="L43" s="186">
        <f t="shared" si="17"/>
        <v>1631</v>
      </c>
      <c r="M43" s="186">
        <f t="shared" si="17"/>
        <v>74</v>
      </c>
      <c r="N43" s="188">
        <f t="shared" si="17"/>
        <v>95.462906192519924</v>
      </c>
      <c r="O43" s="186">
        <f t="shared" si="17"/>
        <v>3261</v>
      </c>
      <c r="P43" s="186">
        <f t="shared" si="17"/>
        <v>201</v>
      </c>
      <c r="Q43" s="188">
        <f t="shared" si="17"/>
        <v>93.836246550137986</v>
      </c>
      <c r="R43" s="188">
        <f t="shared" si="17"/>
        <v>0</v>
      </c>
      <c r="S43" s="188">
        <f t="shared" si="17"/>
        <v>0</v>
      </c>
      <c r="T43" s="188">
        <f t="shared" si="17"/>
        <v>0</v>
      </c>
      <c r="U43" s="188">
        <f t="shared" si="17"/>
        <v>0</v>
      </c>
      <c r="V43" s="187">
        <f t="shared" si="17"/>
        <v>0</v>
      </c>
      <c r="W43" s="187">
        <f t="shared" si="17"/>
        <v>0</v>
      </c>
      <c r="X43" s="187">
        <f t="shared" si="17"/>
        <v>0</v>
      </c>
      <c r="Y43" s="187">
        <f t="shared" si="17"/>
        <v>0</v>
      </c>
      <c r="Z43" s="188">
        <f t="shared" si="17"/>
        <v>0</v>
      </c>
      <c r="AA43" s="188">
        <f t="shared" si="17"/>
        <v>0</v>
      </c>
      <c r="AB43" s="188">
        <f t="shared" si="17"/>
        <v>0</v>
      </c>
      <c r="AC43" s="188">
        <f t="shared" si="17"/>
        <v>12.8</v>
      </c>
      <c r="AD43" s="188">
        <f>MAX(AD9:AD39)</f>
        <v>11.2</v>
      </c>
      <c r="AE43" s="188">
        <f t="shared" si="17"/>
        <v>12.500000000000011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0</v>
      </c>
      <c r="AM43" s="188">
        <f t="shared" si="18"/>
        <v>0</v>
      </c>
      <c r="AN43" s="188">
        <f t="shared" si="18"/>
        <v>0</v>
      </c>
      <c r="AO43" s="188">
        <f t="shared" si="18"/>
        <v>0</v>
      </c>
      <c r="AP43" s="188">
        <f t="shared" si="18"/>
        <v>0</v>
      </c>
      <c r="AQ43" s="188">
        <f t="shared" si="18"/>
        <v>0</v>
      </c>
      <c r="AR43" s="188">
        <f t="shared" si="18"/>
        <v>0</v>
      </c>
      <c r="AS43" s="188">
        <f t="shared" si="18"/>
        <v>0</v>
      </c>
      <c r="AT43" s="188">
        <f t="shared" si="18"/>
        <v>0</v>
      </c>
      <c r="AU43" s="188">
        <f t="shared" si="18"/>
        <v>0</v>
      </c>
      <c r="AV43" s="188">
        <f t="shared" si="18"/>
        <v>0</v>
      </c>
      <c r="AW43" s="188">
        <f t="shared" si="18"/>
        <v>35</v>
      </c>
      <c r="AX43" s="188">
        <f t="shared" si="18"/>
        <v>0</v>
      </c>
      <c r="AY43" s="188">
        <f t="shared" si="18"/>
        <v>0</v>
      </c>
      <c r="AZ43" s="186"/>
      <c r="BA43" s="186"/>
      <c r="BB43" s="188">
        <f t="shared" ref="BB43" si="19">MAX(BB9:BB39)</f>
        <v>0</v>
      </c>
      <c r="BC43" s="186"/>
      <c r="BD43" s="186"/>
      <c r="BE43" s="186"/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20">MAX(BQ9:BQ39)</f>
        <v>1</v>
      </c>
      <c r="BR43" s="188">
        <f t="shared" si="20"/>
        <v>0</v>
      </c>
      <c r="BS43" s="188">
        <f t="shared" si="20"/>
        <v>0</v>
      </c>
      <c r="BT43" s="188">
        <f t="shared" si="20"/>
        <v>0</v>
      </c>
      <c r="BU43" s="188">
        <f t="shared" si="20"/>
        <v>0</v>
      </c>
    </row>
    <row r="44" spans="1:73" s="41" customFormat="1" ht="24.95" customHeight="1" x14ac:dyDescent="0.25">
      <c r="A44" s="115" t="s">
        <v>54</v>
      </c>
      <c r="B44" s="249"/>
      <c r="C44" s="189">
        <f>AVERAGE(C9:C10,C13:C17,C20:C24,C27:C31,C34:C37)</f>
        <v>13.285714285714286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AVERAGE(C11,C18,C25,C32)</f>
        <v>17.25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AVERAGE(C12,C19,C33,C26)</f>
        <v>17.75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AVERAGE(C11:C12,C18:C19,C25:C26,C32:C33)</f>
        <v>17.5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16.446428571428569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2">
    <dataValidation type="list" allowBlank="1" showInputMessage="1" showErrorMessage="1" sqref="AI9:AI39" xr:uid="{5BC3AD7C-F497-4B37-AC1A-DCD20C81FC9E}">
      <formula1>"H,NH"</formula1>
    </dataValidation>
    <dataValidation type="list" allowBlank="1" showInputMessage="1" showErrorMessage="1" sqref="AH9:AH39" xr:uid="{701A8421-A827-419F-A394-489DAFFCBE55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U40 D44:BU48 C41:K43 Q41:BU41 Q43:BU43 Q42:AC42 AE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U30" sqref="U3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febrer!C1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89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18" t="s">
        <v>50</v>
      </c>
      <c r="B9" s="219">
        <v>1</v>
      </c>
      <c r="C9" s="156">
        <v>16</v>
      </c>
      <c r="D9" s="156"/>
      <c r="E9" s="157">
        <v>7.91</v>
      </c>
      <c r="F9" s="157">
        <v>7.23</v>
      </c>
      <c r="G9" s="156">
        <v>1345</v>
      </c>
      <c r="H9" s="156">
        <v>893</v>
      </c>
      <c r="I9" s="284">
        <v>158</v>
      </c>
      <c r="J9" s="284">
        <v>54</v>
      </c>
      <c r="K9" s="418">
        <f t="shared" ref="K9:K37" si="0">IF(AND(I9&lt;&gt;"",J9&lt;&gt;""),(I9-J9)/I9*100,"")</f>
        <v>65.822784810126578</v>
      </c>
      <c r="L9" s="284">
        <v>203</v>
      </c>
      <c r="M9" s="284">
        <v>51</v>
      </c>
      <c r="N9" s="418">
        <f t="shared" ref="N9:N37" si="1">IF(AND(L9&lt;&gt;"",M9&lt;&gt;""),(L9-M9)/L9*100,"")</f>
        <v>74.876847290640399</v>
      </c>
      <c r="O9" s="284">
        <v>405</v>
      </c>
      <c r="P9" s="284">
        <v>137</v>
      </c>
      <c r="Q9" s="418">
        <f t="shared" ref="Q9:Q39" si="2">IF(AND(O9&lt;&gt;"",P9&lt;&gt;""),(O9-P9)/O9*100,"")</f>
        <v>66.172839506172849</v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 t="s">
        <v>276</v>
      </c>
      <c r="AI9" s="156" t="s">
        <v>277</v>
      </c>
      <c r="AJ9" s="156" t="s">
        <v>278</v>
      </c>
      <c r="AK9" s="156" t="s">
        <v>278</v>
      </c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292"/>
      <c r="AW9" s="628">
        <v>50</v>
      </c>
      <c r="AX9" s="620"/>
      <c r="AY9" s="621"/>
      <c r="AZ9" s="616"/>
      <c r="BA9" s="451"/>
      <c r="BB9" s="451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611">
        <v>1</v>
      </c>
      <c r="BR9" s="426"/>
      <c r="BS9" s="427"/>
      <c r="BT9" s="427"/>
      <c r="BU9" s="428"/>
    </row>
    <row r="10" spans="1:264" s="41" customFormat="1" ht="24.95" customHeight="1" x14ac:dyDescent="0.25">
      <c r="A10" s="220" t="s">
        <v>51</v>
      </c>
      <c r="B10" s="221">
        <v>2</v>
      </c>
      <c r="C10" s="162">
        <v>23</v>
      </c>
      <c r="D10" s="162"/>
      <c r="E10" s="157"/>
      <c r="F10" s="157"/>
      <c r="G10" s="156"/>
      <c r="H10" s="156"/>
      <c r="I10" s="284"/>
      <c r="J10" s="284"/>
      <c r="K10" s="418" t="str">
        <f t="shared" si="0"/>
        <v/>
      </c>
      <c r="L10" s="284"/>
      <c r="M10" s="284"/>
      <c r="N10" s="418" t="str">
        <f t="shared" si="1"/>
        <v/>
      </c>
      <c r="O10" s="284"/>
      <c r="P10" s="284"/>
      <c r="Q10" s="418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7"/>
      <c r="AD10" s="157"/>
      <c r="AE10" s="178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52"/>
      <c r="AR10" s="452"/>
      <c r="AS10" s="317"/>
      <c r="AT10" s="164"/>
      <c r="AU10" s="165"/>
      <c r="AV10" s="614"/>
      <c r="AW10" s="629"/>
      <c r="AX10" s="453"/>
      <c r="AY10" s="623"/>
      <c r="AZ10" s="617"/>
      <c r="BA10" s="453"/>
      <c r="BB10" s="453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612">
        <v>1</v>
      </c>
      <c r="BR10" s="426"/>
      <c r="BS10" s="427"/>
      <c r="BT10" s="427"/>
      <c r="BU10" s="428"/>
    </row>
    <row r="11" spans="1:264" s="41" customFormat="1" ht="24.95" customHeight="1" x14ac:dyDescent="0.25">
      <c r="A11" s="220" t="s">
        <v>52</v>
      </c>
      <c r="B11" s="221">
        <v>3</v>
      </c>
      <c r="C11" s="162">
        <v>23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7"/>
      <c r="AD11" s="157"/>
      <c r="AE11" s="178" t="str">
        <f t="shared" si="4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52"/>
      <c r="AR11" s="452"/>
      <c r="AS11" s="317"/>
      <c r="AT11" s="164"/>
      <c r="AU11" s="165"/>
      <c r="AV11" s="614"/>
      <c r="AW11" s="629"/>
      <c r="AX11" s="453"/>
      <c r="AY11" s="623"/>
      <c r="AZ11" s="617"/>
      <c r="BA11" s="453"/>
      <c r="BB11" s="453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612">
        <v>1</v>
      </c>
      <c r="BR11" s="426"/>
      <c r="BS11" s="427"/>
      <c r="BT11" s="427"/>
      <c r="BU11" s="428"/>
    </row>
    <row r="12" spans="1:264" s="41" customFormat="1" ht="24.95" customHeight="1" x14ac:dyDescent="0.25">
      <c r="A12" s="220" t="s">
        <v>53</v>
      </c>
      <c r="B12" s="221">
        <v>4</v>
      </c>
      <c r="C12" s="162">
        <v>16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7"/>
      <c r="AD12" s="157"/>
      <c r="AE12" s="178" t="str">
        <f t="shared" si="4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317"/>
      <c r="AT12" s="164"/>
      <c r="AU12" s="165"/>
      <c r="AV12" s="614"/>
      <c r="AW12" s="629"/>
      <c r="AX12" s="453"/>
      <c r="AY12" s="623"/>
      <c r="AZ12" s="617"/>
      <c r="BA12" s="453"/>
      <c r="BB12" s="453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612">
        <v>1</v>
      </c>
      <c r="BR12" s="426"/>
      <c r="BS12" s="427"/>
      <c r="BT12" s="427"/>
      <c r="BU12" s="428"/>
    </row>
    <row r="13" spans="1:264" s="41" customFormat="1" ht="24.95" customHeight="1" x14ac:dyDescent="0.25">
      <c r="A13" s="220" t="s">
        <v>47</v>
      </c>
      <c r="B13" s="221">
        <v>5</v>
      </c>
      <c r="C13" s="162">
        <v>16</v>
      </c>
      <c r="D13" s="162"/>
      <c r="E13" s="157">
        <v>7.62</v>
      </c>
      <c r="F13" s="157">
        <v>7.1</v>
      </c>
      <c r="G13" s="156">
        <v>1213</v>
      </c>
      <c r="H13" s="156">
        <v>978</v>
      </c>
      <c r="I13" s="284">
        <v>166</v>
      </c>
      <c r="J13" s="284">
        <v>57</v>
      </c>
      <c r="K13" s="418">
        <f t="shared" si="0"/>
        <v>65.662650602409627</v>
      </c>
      <c r="L13" s="284">
        <v>340</v>
      </c>
      <c r="M13" s="284">
        <v>50</v>
      </c>
      <c r="N13" s="418">
        <f t="shared" si="1"/>
        <v>85.294117647058826</v>
      </c>
      <c r="O13" s="284">
        <v>679</v>
      </c>
      <c r="P13" s="284">
        <v>134</v>
      </c>
      <c r="Q13" s="418">
        <f t="shared" si="2"/>
        <v>80.265095729013254</v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7"/>
      <c r="AD13" s="157"/>
      <c r="AE13" s="178" t="str">
        <f t="shared" si="4"/>
        <v/>
      </c>
      <c r="AF13" s="156"/>
      <c r="AG13" s="156"/>
      <c r="AH13" s="125" t="s">
        <v>276</v>
      </c>
      <c r="AI13" s="156" t="s">
        <v>277</v>
      </c>
      <c r="AJ13" s="156" t="s">
        <v>278</v>
      </c>
      <c r="AK13" s="156" t="s">
        <v>278</v>
      </c>
      <c r="AL13" s="312"/>
      <c r="AM13" s="234"/>
      <c r="AN13" s="234"/>
      <c r="AO13" s="162"/>
      <c r="AP13" s="315"/>
      <c r="AQ13" s="452"/>
      <c r="AR13" s="452"/>
      <c r="AS13" s="317"/>
      <c r="AT13" s="164"/>
      <c r="AU13" s="165"/>
      <c r="AV13" s="614"/>
      <c r="AW13" s="629"/>
      <c r="AX13" s="453"/>
      <c r="AY13" s="623"/>
      <c r="AZ13" s="617"/>
      <c r="BA13" s="453"/>
      <c r="BB13" s="453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612">
        <v>1</v>
      </c>
      <c r="BR13" s="426"/>
      <c r="BS13" s="427"/>
      <c r="BT13" s="427"/>
      <c r="BU13" s="428"/>
    </row>
    <row r="14" spans="1:264" s="41" customFormat="1" ht="24.95" customHeight="1" x14ac:dyDescent="0.25">
      <c r="A14" s="220" t="s">
        <v>48</v>
      </c>
      <c r="B14" s="221">
        <v>6</v>
      </c>
      <c r="C14" s="162">
        <v>19</v>
      </c>
      <c r="D14" s="162"/>
      <c r="E14" s="157"/>
      <c r="F14" s="157"/>
      <c r="G14" s="156"/>
      <c r="H14" s="156"/>
      <c r="I14" s="284"/>
      <c r="J14" s="284"/>
      <c r="K14" s="418" t="str">
        <f t="shared" si="0"/>
        <v/>
      </c>
      <c r="L14" s="284"/>
      <c r="M14" s="284"/>
      <c r="N14" s="418" t="str">
        <f t="shared" si="1"/>
        <v/>
      </c>
      <c r="O14" s="284"/>
      <c r="P14" s="284"/>
      <c r="Q14" s="41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7"/>
      <c r="AD14" s="157"/>
      <c r="AE14" s="178" t="str">
        <f t="shared" si="4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52"/>
      <c r="AR14" s="452"/>
      <c r="AS14" s="317"/>
      <c r="AT14" s="164"/>
      <c r="AU14" s="165"/>
      <c r="AV14" s="614"/>
      <c r="AW14" s="430"/>
      <c r="AX14" s="452"/>
      <c r="AY14" s="431"/>
      <c r="AZ14" s="617"/>
      <c r="BA14" s="453">
        <v>3.38</v>
      </c>
      <c r="BB14" s="453"/>
      <c r="BC14" s="320">
        <v>8</v>
      </c>
      <c r="BD14" s="320">
        <v>3.38</v>
      </c>
      <c r="BE14" s="320">
        <v>77.61</v>
      </c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612">
        <v>1</v>
      </c>
      <c r="BR14" s="426">
        <v>8</v>
      </c>
      <c r="BS14" s="427"/>
      <c r="BT14" s="427">
        <v>3.38</v>
      </c>
      <c r="BU14" s="428">
        <v>77.61</v>
      </c>
    </row>
    <row r="15" spans="1:264" s="41" customFormat="1" ht="24.95" customHeight="1" x14ac:dyDescent="0.25">
      <c r="A15" s="220" t="s">
        <v>49</v>
      </c>
      <c r="B15" s="221">
        <v>7</v>
      </c>
      <c r="C15" s="162">
        <v>18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7"/>
      <c r="AD15" s="157"/>
      <c r="AE15" s="178" t="str">
        <f t="shared" si="4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52"/>
      <c r="AR15" s="452"/>
      <c r="AS15" s="317"/>
      <c r="AT15" s="164"/>
      <c r="AU15" s="165"/>
      <c r="AV15" s="614"/>
      <c r="AW15" s="430"/>
      <c r="AX15" s="452"/>
      <c r="AY15" s="431"/>
      <c r="AZ15" s="617"/>
      <c r="BA15" s="453"/>
      <c r="BB15" s="453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612">
        <v>1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18" t="s">
        <v>50</v>
      </c>
      <c r="B16" s="221">
        <v>8</v>
      </c>
      <c r="C16" s="162">
        <v>17</v>
      </c>
      <c r="D16" s="162"/>
      <c r="E16" s="157">
        <v>7.23</v>
      </c>
      <c r="F16" s="157">
        <v>7.09</v>
      </c>
      <c r="G16" s="156">
        <v>1192</v>
      </c>
      <c r="H16" s="156">
        <v>1073</v>
      </c>
      <c r="I16" s="284">
        <v>194</v>
      </c>
      <c r="J16" s="284">
        <v>52</v>
      </c>
      <c r="K16" s="418">
        <f t="shared" si="0"/>
        <v>73.19587628865979</v>
      </c>
      <c r="L16" s="284">
        <v>249</v>
      </c>
      <c r="M16" s="284">
        <v>50</v>
      </c>
      <c r="N16" s="418">
        <f t="shared" si="1"/>
        <v>79.91967871485943</v>
      </c>
      <c r="O16" s="284">
        <v>497</v>
      </c>
      <c r="P16" s="284">
        <v>136</v>
      </c>
      <c r="Q16" s="418">
        <f t="shared" si="2"/>
        <v>72.635814889336018</v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7"/>
      <c r="AD16" s="157"/>
      <c r="AE16" s="178" t="str">
        <f t="shared" si="4"/>
        <v/>
      </c>
      <c r="AF16" s="156"/>
      <c r="AG16" s="156"/>
      <c r="AH16" s="125" t="s">
        <v>276</v>
      </c>
      <c r="AI16" s="156" t="s">
        <v>277</v>
      </c>
      <c r="AJ16" s="156" t="s">
        <v>278</v>
      </c>
      <c r="AK16" s="156" t="s">
        <v>278</v>
      </c>
      <c r="AL16" s="312"/>
      <c r="AM16" s="234"/>
      <c r="AN16" s="234"/>
      <c r="AO16" s="162"/>
      <c r="AP16" s="315"/>
      <c r="AQ16" s="452"/>
      <c r="AR16" s="452"/>
      <c r="AS16" s="317"/>
      <c r="AT16" s="164"/>
      <c r="AU16" s="165"/>
      <c r="AV16" s="614"/>
      <c r="AW16" s="430">
        <v>20</v>
      </c>
      <c r="AX16" s="452"/>
      <c r="AY16" s="431"/>
      <c r="AZ16" s="617"/>
      <c r="BA16" s="453"/>
      <c r="BB16" s="453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612">
        <v>1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51</v>
      </c>
      <c r="B17" s="221">
        <v>9</v>
      </c>
      <c r="C17" s="162">
        <v>21</v>
      </c>
      <c r="D17" s="162"/>
      <c r="E17" s="157"/>
      <c r="F17" s="157"/>
      <c r="G17" s="156"/>
      <c r="H17" s="156"/>
      <c r="I17" s="284"/>
      <c r="J17" s="284"/>
      <c r="K17" s="418" t="str">
        <f t="shared" si="0"/>
        <v/>
      </c>
      <c r="L17" s="284"/>
      <c r="M17" s="284"/>
      <c r="N17" s="418" t="str">
        <f t="shared" si="1"/>
        <v/>
      </c>
      <c r="O17" s="284"/>
      <c r="P17" s="284"/>
      <c r="Q17" s="41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7"/>
      <c r="AD17" s="157"/>
      <c r="AE17" s="178" t="str">
        <f t="shared" si="4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52"/>
      <c r="AR17" s="452"/>
      <c r="AS17" s="317"/>
      <c r="AT17" s="164"/>
      <c r="AU17" s="165"/>
      <c r="AV17" s="614"/>
      <c r="AW17" s="430"/>
      <c r="AX17" s="452"/>
      <c r="AY17" s="431"/>
      <c r="AZ17" s="617"/>
      <c r="BA17" s="453"/>
      <c r="BB17" s="453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612">
        <v>1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52</v>
      </c>
      <c r="B18" s="221">
        <v>10</v>
      </c>
      <c r="C18" s="162">
        <v>21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7"/>
      <c r="AD18" s="157"/>
      <c r="AE18" s="178" t="str">
        <f t="shared" si="4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317"/>
      <c r="AT18" s="164"/>
      <c r="AU18" s="165"/>
      <c r="AV18" s="614"/>
      <c r="AW18" s="430"/>
      <c r="AX18" s="452"/>
      <c r="AY18" s="431"/>
      <c r="AZ18" s="617"/>
      <c r="BA18" s="453"/>
      <c r="BB18" s="453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612">
        <v>1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53</v>
      </c>
      <c r="B19" s="221">
        <v>11</v>
      </c>
      <c r="C19" s="162">
        <v>17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7"/>
      <c r="AD19" s="157"/>
      <c r="AE19" s="178" t="str">
        <f t="shared" si="4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317"/>
      <c r="AT19" s="164"/>
      <c r="AU19" s="165"/>
      <c r="AV19" s="614"/>
      <c r="AW19" s="430"/>
      <c r="AX19" s="452"/>
      <c r="AY19" s="431"/>
      <c r="AZ19" s="617"/>
      <c r="BA19" s="453"/>
      <c r="BB19" s="453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612">
        <v>1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47</v>
      </c>
      <c r="B20" s="221">
        <v>12</v>
      </c>
      <c r="C20" s="162">
        <v>16</v>
      </c>
      <c r="D20" s="162"/>
      <c r="E20" s="157">
        <v>6.66</v>
      </c>
      <c r="F20" s="157">
        <v>7.09</v>
      </c>
      <c r="G20" s="156">
        <v>1158</v>
      </c>
      <c r="H20" s="156">
        <v>1109</v>
      </c>
      <c r="I20" s="284">
        <v>426</v>
      </c>
      <c r="J20" s="284">
        <v>52</v>
      </c>
      <c r="K20" s="418">
        <f t="shared" si="0"/>
        <v>87.793427230046944</v>
      </c>
      <c r="L20" s="284">
        <v>341</v>
      </c>
      <c r="M20" s="284">
        <v>41</v>
      </c>
      <c r="N20" s="418">
        <f t="shared" si="1"/>
        <v>87.976539589442808</v>
      </c>
      <c r="O20" s="284">
        <v>682</v>
      </c>
      <c r="P20" s="284">
        <v>112</v>
      </c>
      <c r="Q20" s="418">
        <f t="shared" si="2"/>
        <v>83.577712609970675</v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7">
        <v>6.1</v>
      </c>
      <c r="AD20" s="157">
        <v>5.5</v>
      </c>
      <c r="AE20" s="178">
        <f t="shared" si="4"/>
        <v>9.8360655737704867</v>
      </c>
      <c r="AF20" s="156"/>
      <c r="AG20" s="156"/>
      <c r="AH20" s="125" t="s">
        <v>276</v>
      </c>
      <c r="AI20" s="156" t="s">
        <v>277</v>
      </c>
      <c r="AJ20" s="156" t="s">
        <v>278</v>
      </c>
      <c r="AK20" s="156" t="s">
        <v>278</v>
      </c>
      <c r="AL20" s="312"/>
      <c r="AM20" s="234"/>
      <c r="AN20" s="234"/>
      <c r="AO20" s="162"/>
      <c r="AP20" s="315"/>
      <c r="AQ20" s="452"/>
      <c r="AR20" s="452"/>
      <c r="AS20" s="317"/>
      <c r="AT20" s="164"/>
      <c r="AU20" s="165"/>
      <c r="AV20" s="614"/>
      <c r="AW20" s="430"/>
      <c r="AX20" s="452"/>
      <c r="AY20" s="431"/>
      <c r="AZ20" s="617"/>
      <c r="BA20" s="453"/>
      <c r="BB20" s="453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612">
        <v>1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48</v>
      </c>
      <c r="B21" s="221">
        <v>13</v>
      </c>
      <c r="C21" s="162">
        <v>17</v>
      </c>
      <c r="D21" s="162"/>
      <c r="E21" s="157">
        <v>7.1</v>
      </c>
      <c r="F21" s="157">
        <v>7.4</v>
      </c>
      <c r="G21" s="156">
        <v>1880</v>
      </c>
      <c r="H21" s="156">
        <v>1550</v>
      </c>
      <c r="I21" s="284">
        <v>220</v>
      </c>
      <c r="J21" s="284">
        <v>21</v>
      </c>
      <c r="K21" s="418">
        <f t="shared" si="0"/>
        <v>90.454545454545453</v>
      </c>
      <c r="L21" s="284">
        <v>371</v>
      </c>
      <c r="M21" s="284">
        <v>22.2</v>
      </c>
      <c r="N21" s="418">
        <f t="shared" si="1"/>
        <v>94.016172506738542</v>
      </c>
      <c r="O21" s="284">
        <v>731</v>
      </c>
      <c r="P21" s="284">
        <v>78</v>
      </c>
      <c r="Q21" s="418">
        <f t="shared" si="2"/>
        <v>89.329685362517097</v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7"/>
      <c r="AD21" s="157"/>
      <c r="AE21" s="178" t="str">
        <f t="shared" si="4"/>
        <v/>
      </c>
      <c r="AF21" s="156"/>
      <c r="AG21" s="156"/>
      <c r="AH21" s="125" t="s">
        <v>276</v>
      </c>
      <c r="AI21" s="156" t="s">
        <v>280</v>
      </c>
      <c r="AJ21" s="156" t="s">
        <v>278</v>
      </c>
      <c r="AK21" s="156" t="s">
        <v>278</v>
      </c>
      <c r="AL21" s="312"/>
      <c r="AM21" s="234"/>
      <c r="AN21" s="234"/>
      <c r="AO21" s="162"/>
      <c r="AP21" s="315"/>
      <c r="AQ21" s="452"/>
      <c r="AR21" s="452"/>
      <c r="AS21" s="317"/>
      <c r="AT21" s="164"/>
      <c r="AU21" s="165"/>
      <c r="AV21" s="614"/>
      <c r="AW21" s="430"/>
      <c r="AX21" s="452"/>
      <c r="AY21" s="431"/>
      <c r="AZ21" s="617"/>
      <c r="BA21" s="453"/>
      <c r="BB21" s="453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612">
        <v>1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49</v>
      </c>
      <c r="B22" s="221">
        <v>14</v>
      </c>
      <c r="C22" s="162">
        <v>16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7"/>
      <c r="AD22" s="157"/>
      <c r="AE22" s="178" t="str">
        <f t="shared" si="4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52"/>
      <c r="AR22" s="452"/>
      <c r="AS22" s="317"/>
      <c r="AT22" s="164"/>
      <c r="AU22" s="165"/>
      <c r="AV22" s="614"/>
      <c r="AW22" s="430"/>
      <c r="AX22" s="452"/>
      <c r="AY22" s="431"/>
      <c r="AZ22" s="617"/>
      <c r="BA22" s="453"/>
      <c r="BB22" s="453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612">
        <v>1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18" t="s">
        <v>50</v>
      </c>
      <c r="B23" s="221">
        <v>15</v>
      </c>
      <c r="C23" s="162">
        <v>16</v>
      </c>
      <c r="D23" s="162"/>
      <c r="E23" s="157">
        <v>7.09</v>
      </c>
      <c r="F23" s="157">
        <v>7.01</v>
      </c>
      <c r="G23" s="156">
        <v>1437</v>
      </c>
      <c r="H23" s="156">
        <v>1262</v>
      </c>
      <c r="I23" s="284">
        <v>290</v>
      </c>
      <c r="J23" s="284">
        <v>46</v>
      </c>
      <c r="K23" s="418">
        <f t="shared" si="0"/>
        <v>84.137931034482762</v>
      </c>
      <c r="L23" s="284">
        <v>372</v>
      </c>
      <c r="M23" s="284">
        <v>43</v>
      </c>
      <c r="N23" s="418">
        <f t="shared" si="1"/>
        <v>88.44086021505376</v>
      </c>
      <c r="O23" s="284">
        <v>744</v>
      </c>
      <c r="P23" s="284">
        <v>117</v>
      </c>
      <c r="Q23" s="418">
        <f t="shared" si="2"/>
        <v>84.274193548387103</v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7"/>
      <c r="AD23" s="157"/>
      <c r="AE23" s="178" t="str">
        <f t="shared" si="4"/>
        <v/>
      </c>
      <c r="AF23" s="156"/>
      <c r="AG23" s="156"/>
      <c r="AH23" s="125" t="s">
        <v>276</v>
      </c>
      <c r="AI23" s="156" t="s">
        <v>277</v>
      </c>
      <c r="AJ23" s="156" t="s">
        <v>278</v>
      </c>
      <c r="AK23" s="156" t="s">
        <v>278</v>
      </c>
      <c r="AL23" s="312"/>
      <c r="AM23" s="234"/>
      <c r="AN23" s="234"/>
      <c r="AO23" s="162"/>
      <c r="AP23" s="315"/>
      <c r="AQ23" s="452"/>
      <c r="AR23" s="452"/>
      <c r="AS23" s="317"/>
      <c r="AT23" s="164"/>
      <c r="AU23" s="165"/>
      <c r="AV23" s="614"/>
      <c r="AW23" s="430"/>
      <c r="AX23" s="452"/>
      <c r="AY23" s="431"/>
      <c r="AZ23" s="617"/>
      <c r="BA23" s="453"/>
      <c r="BB23" s="453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612">
        <v>1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51</v>
      </c>
      <c r="B24" s="221">
        <v>16</v>
      </c>
      <c r="C24" s="162">
        <v>16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7"/>
      <c r="AD24" s="157"/>
      <c r="AE24" s="178" t="str">
        <f t="shared" si="4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52"/>
      <c r="AR24" s="452"/>
      <c r="AS24" s="317"/>
      <c r="AT24" s="164"/>
      <c r="AU24" s="165"/>
      <c r="AV24" s="614"/>
      <c r="AW24" s="430"/>
      <c r="AX24" s="452"/>
      <c r="AY24" s="431"/>
      <c r="AZ24" s="617"/>
      <c r="BA24" s="453"/>
      <c r="BB24" s="453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612">
        <v>1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52</v>
      </c>
      <c r="B25" s="221">
        <v>17</v>
      </c>
      <c r="C25" s="162">
        <v>16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7"/>
      <c r="AD25" s="157"/>
      <c r="AE25" s="178" t="str">
        <f t="shared" si="4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52"/>
      <c r="AR25" s="452"/>
      <c r="AS25" s="317"/>
      <c r="AT25" s="164"/>
      <c r="AU25" s="165"/>
      <c r="AV25" s="614"/>
      <c r="AW25" s="430"/>
      <c r="AX25" s="452"/>
      <c r="AY25" s="431"/>
      <c r="AZ25" s="617"/>
      <c r="BA25" s="453"/>
      <c r="BB25" s="453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612">
        <v>1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53</v>
      </c>
      <c r="B26" s="221">
        <v>18</v>
      </c>
      <c r="C26" s="162">
        <v>17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7"/>
      <c r="AD26" s="157"/>
      <c r="AE26" s="178" t="str">
        <f t="shared" si="4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317"/>
      <c r="AT26" s="164"/>
      <c r="AU26" s="165"/>
      <c r="AV26" s="614"/>
      <c r="AW26" s="430"/>
      <c r="AX26" s="452"/>
      <c r="AY26" s="431"/>
      <c r="AZ26" s="617"/>
      <c r="BA26" s="453"/>
      <c r="BB26" s="453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612">
        <v>1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47</v>
      </c>
      <c r="B27" s="221">
        <v>19</v>
      </c>
      <c r="C27" s="162">
        <v>16</v>
      </c>
      <c r="D27" s="162"/>
      <c r="E27" s="157">
        <v>7.5</v>
      </c>
      <c r="F27" s="157">
        <v>6.7</v>
      </c>
      <c r="G27" s="156">
        <v>1713</v>
      </c>
      <c r="H27" s="156">
        <v>1356</v>
      </c>
      <c r="I27" s="284">
        <v>174</v>
      </c>
      <c r="J27" s="284">
        <v>50</v>
      </c>
      <c r="K27" s="418">
        <f t="shared" si="0"/>
        <v>71.264367816091962</v>
      </c>
      <c r="L27" s="284">
        <v>326</v>
      </c>
      <c r="M27" s="284">
        <v>46</v>
      </c>
      <c r="N27" s="418">
        <f t="shared" si="1"/>
        <v>85.889570552147248</v>
      </c>
      <c r="O27" s="284">
        <v>651</v>
      </c>
      <c r="P27" s="284">
        <v>125</v>
      </c>
      <c r="Q27" s="418">
        <f t="shared" si="2"/>
        <v>80.798771121351763</v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7"/>
      <c r="AD27" s="157"/>
      <c r="AE27" s="178" t="str">
        <f t="shared" si="4"/>
        <v/>
      </c>
      <c r="AF27" s="156"/>
      <c r="AG27" s="156"/>
      <c r="AH27" s="125" t="s">
        <v>276</v>
      </c>
      <c r="AI27" s="156" t="s">
        <v>277</v>
      </c>
      <c r="AJ27" s="156" t="s">
        <v>278</v>
      </c>
      <c r="AK27" s="156" t="s">
        <v>278</v>
      </c>
      <c r="AL27" s="312"/>
      <c r="AM27" s="234"/>
      <c r="AN27" s="234"/>
      <c r="AO27" s="162"/>
      <c r="AP27" s="315"/>
      <c r="AQ27" s="452"/>
      <c r="AR27" s="452"/>
      <c r="AS27" s="317"/>
      <c r="AT27" s="164"/>
      <c r="AU27" s="165"/>
      <c r="AV27" s="614"/>
      <c r="AW27" s="430"/>
      <c r="AX27" s="452"/>
      <c r="AY27" s="431"/>
      <c r="AZ27" s="617"/>
      <c r="BA27" s="453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612">
        <v>1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48</v>
      </c>
      <c r="B28" s="221">
        <v>20</v>
      </c>
      <c r="C28" s="162">
        <v>16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7"/>
      <c r="AD28" s="157"/>
      <c r="AE28" s="178" t="str">
        <f t="shared" si="4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52"/>
      <c r="AR28" s="452"/>
      <c r="AS28" s="317"/>
      <c r="AT28" s="164"/>
      <c r="AU28" s="165"/>
      <c r="AV28" s="614"/>
      <c r="AW28" s="629"/>
      <c r="AX28" s="453"/>
      <c r="AY28" s="623"/>
      <c r="AZ28" s="617"/>
      <c r="BA28" s="453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612">
        <v>1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49</v>
      </c>
      <c r="B29" s="221">
        <v>21</v>
      </c>
      <c r="C29" s="162">
        <v>17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7"/>
      <c r="AD29" s="157"/>
      <c r="AE29" s="178" t="str">
        <f t="shared" si="4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52"/>
      <c r="AR29" s="452"/>
      <c r="AS29" s="317"/>
      <c r="AT29" s="164"/>
      <c r="AU29" s="165"/>
      <c r="AV29" s="614"/>
      <c r="AW29" s="629"/>
      <c r="AX29" s="453"/>
      <c r="AY29" s="623"/>
      <c r="AZ29" s="617"/>
      <c r="BA29" s="453"/>
      <c r="BB29" s="453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612">
        <v>1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18" t="s">
        <v>50</v>
      </c>
      <c r="B30" s="221">
        <v>22</v>
      </c>
      <c r="C30" s="162">
        <v>18</v>
      </c>
      <c r="D30" s="162"/>
      <c r="E30" s="157">
        <v>7.63</v>
      </c>
      <c r="F30" s="157">
        <v>6.95</v>
      </c>
      <c r="G30" s="156">
        <v>1426</v>
      </c>
      <c r="H30" s="156">
        <v>1195</v>
      </c>
      <c r="I30" s="284">
        <v>196</v>
      </c>
      <c r="J30" s="284">
        <v>52</v>
      </c>
      <c r="K30" s="418">
        <f t="shared" si="0"/>
        <v>73.469387755102048</v>
      </c>
      <c r="L30" s="284">
        <v>251</v>
      </c>
      <c r="M30" s="284">
        <v>46</v>
      </c>
      <c r="N30" s="418">
        <f t="shared" si="1"/>
        <v>81.673306772908376</v>
      </c>
      <c r="O30" s="284">
        <v>503</v>
      </c>
      <c r="P30" s="284">
        <v>123</v>
      </c>
      <c r="Q30" s="418">
        <f t="shared" si="2"/>
        <v>75.546719681908542</v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7"/>
      <c r="AD30" s="157"/>
      <c r="AE30" s="178" t="str">
        <f t="shared" si="4"/>
        <v/>
      </c>
      <c r="AF30" s="156"/>
      <c r="AG30" s="156"/>
      <c r="AH30" s="125" t="s">
        <v>276</v>
      </c>
      <c r="AI30" s="156" t="s">
        <v>277</v>
      </c>
      <c r="AJ30" s="156" t="s">
        <v>278</v>
      </c>
      <c r="AK30" s="156" t="s">
        <v>278</v>
      </c>
      <c r="AL30" s="312"/>
      <c r="AM30" s="234"/>
      <c r="AN30" s="234"/>
      <c r="AO30" s="162"/>
      <c r="AP30" s="315"/>
      <c r="AQ30" s="452"/>
      <c r="AR30" s="452"/>
      <c r="AS30" s="317"/>
      <c r="AT30" s="164"/>
      <c r="AU30" s="165"/>
      <c r="AV30" s="614"/>
      <c r="AW30" s="629"/>
      <c r="AX30" s="453"/>
      <c r="AY30" s="623"/>
      <c r="AZ30" s="617"/>
      <c r="BA30" s="453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612">
        <v>1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51</v>
      </c>
      <c r="B31" s="221">
        <v>23</v>
      </c>
      <c r="C31" s="162">
        <v>24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7"/>
      <c r="AD31" s="157"/>
      <c r="AE31" s="178" t="str">
        <f t="shared" si="4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52"/>
      <c r="AR31" s="452"/>
      <c r="AS31" s="317"/>
      <c r="AT31" s="164"/>
      <c r="AU31" s="165"/>
      <c r="AV31" s="614"/>
      <c r="AW31" s="629"/>
      <c r="AX31" s="453"/>
      <c r="AY31" s="623"/>
      <c r="AZ31" s="617"/>
      <c r="BA31" s="453"/>
      <c r="BB31" s="453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612">
        <v>1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52</v>
      </c>
      <c r="B32" s="221">
        <v>24</v>
      </c>
      <c r="C32" s="162">
        <v>24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7"/>
      <c r="AD32" s="157"/>
      <c r="AE32" s="178" t="str">
        <f t="shared" si="4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52"/>
      <c r="AR32" s="452"/>
      <c r="AS32" s="317"/>
      <c r="AT32" s="164"/>
      <c r="AU32" s="165"/>
      <c r="AV32" s="614"/>
      <c r="AW32" s="430"/>
      <c r="AX32" s="453"/>
      <c r="AY32" s="623"/>
      <c r="AZ32" s="617"/>
      <c r="BA32" s="453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612">
        <v>1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53</v>
      </c>
      <c r="B33" s="221">
        <v>25</v>
      </c>
      <c r="C33" s="162">
        <v>22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7"/>
      <c r="AD33" s="157"/>
      <c r="AE33" s="178" t="str">
        <f t="shared" si="4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52"/>
      <c r="AR33" s="452"/>
      <c r="AS33" s="317"/>
      <c r="AT33" s="164"/>
      <c r="AU33" s="165"/>
      <c r="AV33" s="614"/>
      <c r="AW33" s="629"/>
      <c r="AX33" s="453"/>
      <c r="AY33" s="623"/>
      <c r="AZ33" s="617"/>
      <c r="BA33" s="453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612">
        <v>1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47</v>
      </c>
      <c r="B34" s="221">
        <v>26</v>
      </c>
      <c r="C34" s="162">
        <v>18</v>
      </c>
      <c r="D34" s="162"/>
      <c r="E34" s="157">
        <v>7.72</v>
      </c>
      <c r="F34" s="157">
        <v>6.7</v>
      </c>
      <c r="G34" s="156">
        <v>1231</v>
      </c>
      <c r="H34" s="156">
        <v>920</v>
      </c>
      <c r="I34" s="284">
        <v>210</v>
      </c>
      <c r="J34" s="284">
        <v>52</v>
      </c>
      <c r="K34" s="418">
        <f t="shared" si="0"/>
        <v>75.238095238095241</v>
      </c>
      <c r="L34" s="284">
        <v>323</v>
      </c>
      <c r="M34" s="284">
        <v>45</v>
      </c>
      <c r="N34" s="418">
        <f t="shared" si="1"/>
        <v>86.068111455108351</v>
      </c>
      <c r="O34" s="284">
        <v>646</v>
      </c>
      <c r="P34" s="284">
        <v>121</v>
      </c>
      <c r="Q34" s="418">
        <f t="shared" si="2"/>
        <v>81.269349845201234</v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7"/>
      <c r="AD34" s="157"/>
      <c r="AE34" s="178" t="str">
        <f t="shared" si="4"/>
        <v/>
      </c>
      <c r="AF34" s="156"/>
      <c r="AG34" s="156"/>
      <c r="AH34" s="125" t="s">
        <v>276</v>
      </c>
      <c r="AI34" s="156" t="s">
        <v>277</v>
      </c>
      <c r="AJ34" s="156" t="s">
        <v>278</v>
      </c>
      <c r="AK34" s="156" t="s">
        <v>278</v>
      </c>
      <c r="AL34" s="312"/>
      <c r="AM34" s="234"/>
      <c r="AN34" s="234"/>
      <c r="AO34" s="162"/>
      <c r="AP34" s="315"/>
      <c r="AQ34" s="452"/>
      <c r="AR34" s="452"/>
      <c r="AS34" s="317"/>
      <c r="AT34" s="164"/>
      <c r="AU34" s="165"/>
      <c r="AV34" s="614"/>
      <c r="AW34" s="629"/>
      <c r="AX34" s="453"/>
      <c r="AY34" s="623"/>
      <c r="AZ34" s="617"/>
      <c r="BA34" s="453"/>
      <c r="BB34" s="453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612">
        <v>1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48</v>
      </c>
      <c r="B35" s="221">
        <v>27</v>
      </c>
      <c r="C35" s="162">
        <v>17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7"/>
      <c r="AD35" s="157"/>
      <c r="AE35" s="178" t="str">
        <f t="shared" si="4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52"/>
      <c r="AR35" s="452"/>
      <c r="AS35" s="317"/>
      <c r="AT35" s="164"/>
      <c r="AU35" s="165"/>
      <c r="AV35" s="614"/>
      <c r="AW35" s="629">
        <v>45</v>
      </c>
      <c r="AX35" s="453"/>
      <c r="AY35" s="623"/>
      <c r="AZ35" s="617"/>
      <c r="BA35" s="453"/>
      <c r="BB35" s="453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612">
        <v>1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49</v>
      </c>
      <c r="B36" s="221">
        <v>28</v>
      </c>
      <c r="C36" s="162">
        <v>23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7"/>
      <c r="AD36" s="157"/>
      <c r="AE36" s="178" t="str">
        <f t="shared" si="4"/>
        <v/>
      </c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52"/>
      <c r="AR36" s="452"/>
      <c r="AS36" s="317"/>
      <c r="AT36" s="164"/>
      <c r="AU36" s="165"/>
      <c r="AV36" s="614"/>
      <c r="AW36" s="629"/>
      <c r="AX36" s="453"/>
      <c r="AY36" s="623"/>
      <c r="AZ36" s="617"/>
      <c r="BA36" s="453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612">
        <v>1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18" t="s">
        <v>50</v>
      </c>
      <c r="B37" s="221">
        <v>29</v>
      </c>
      <c r="C37" s="162">
        <v>26</v>
      </c>
      <c r="D37" s="162"/>
      <c r="E37" s="157">
        <v>7.39</v>
      </c>
      <c r="F37" s="157">
        <v>7.09</v>
      </c>
      <c r="G37" s="156">
        <v>1394</v>
      </c>
      <c r="H37" s="156">
        <v>1056</v>
      </c>
      <c r="I37" s="284">
        <v>264</v>
      </c>
      <c r="J37" s="284">
        <v>44</v>
      </c>
      <c r="K37" s="418">
        <f t="shared" si="0"/>
        <v>83.333333333333343</v>
      </c>
      <c r="L37" s="284">
        <v>338</v>
      </c>
      <c r="M37" s="284">
        <v>42</v>
      </c>
      <c r="N37" s="418">
        <f t="shared" si="1"/>
        <v>87.57396449704143</v>
      </c>
      <c r="O37" s="284">
        <v>677</v>
      </c>
      <c r="P37" s="284">
        <v>113</v>
      </c>
      <c r="Q37" s="418">
        <f t="shared" si="2"/>
        <v>83.308714918759236</v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7"/>
      <c r="AD37" s="157"/>
      <c r="AE37" s="178" t="str">
        <f t="shared" si="4"/>
        <v/>
      </c>
      <c r="AF37" s="156"/>
      <c r="AG37" s="156"/>
      <c r="AH37" s="125" t="s">
        <v>276</v>
      </c>
      <c r="AI37" s="156" t="s">
        <v>277</v>
      </c>
      <c r="AJ37" s="156" t="s">
        <v>278</v>
      </c>
      <c r="AK37" s="156" t="s">
        <v>278</v>
      </c>
      <c r="AL37" s="312"/>
      <c r="AM37" s="234"/>
      <c r="AN37" s="234"/>
      <c r="AO37" s="162"/>
      <c r="AP37" s="315"/>
      <c r="AQ37" s="452"/>
      <c r="AR37" s="452"/>
      <c r="AS37" s="317"/>
      <c r="AT37" s="164"/>
      <c r="AU37" s="165"/>
      <c r="AV37" s="614"/>
      <c r="AW37" s="629"/>
      <c r="AX37" s="453"/>
      <c r="AY37" s="623"/>
      <c r="AZ37" s="617"/>
      <c r="BA37" s="453"/>
      <c r="BB37" s="453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612">
        <v>1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51</v>
      </c>
      <c r="B38" s="221">
        <v>30</v>
      </c>
      <c r="C38" s="162">
        <v>35</v>
      </c>
      <c r="D38" s="162"/>
      <c r="E38" s="157"/>
      <c r="F38" s="157"/>
      <c r="G38" s="156"/>
      <c r="H38" s="156"/>
      <c r="I38" s="284"/>
      <c r="J38" s="284"/>
      <c r="K38" s="418" t="str">
        <f t="shared" ref="K38:K39" si="6">IF(AND(I38&lt;&gt;"",J38&lt;&gt;""),(I38-J38)/I38*100,"")</f>
        <v/>
      </c>
      <c r="L38" s="284"/>
      <c r="M38" s="284"/>
      <c r="N38" s="418" t="str">
        <f t="shared" ref="N38:N39" si="7">IF(AND(L38&lt;&gt;"",M38&lt;&gt;""),(L38-M38)/L38*100,"")</f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7"/>
      <c r="AD38" s="157"/>
      <c r="AE38" s="178" t="str">
        <f t="shared" si="4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91"/>
      <c r="AR38" s="427"/>
      <c r="AS38" s="317"/>
      <c r="AT38" s="164"/>
      <c r="AU38" s="165"/>
      <c r="AV38" s="614"/>
      <c r="AW38" s="629"/>
      <c r="AX38" s="453"/>
      <c r="AY38" s="623"/>
      <c r="AZ38" s="617"/>
      <c r="BA38" s="453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612">
        <v>1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18" t="s">
        <v>52</v>
      </c>
      <c r="B39" s="223">
        <v>31</v>
      </c>
      <c r="C39" s="167">
        <v>39</v>
      </c>
      <c r="D39" s="167"/>
      <c r="E39" s="157"/>
      <c r="F39" s="157"/>
      <c r="G39" s="156"/>
      <c r="H39" s="156"/>
      <c r="I39" s="284"/>
      <c r="J39" s="284"/>
      <c r="K39" s="418" t="str">
        <f t="shared" si="6"/>
        <v/>
      </c>
      <c r="L39" s="284"/>
      <c r="M39" s="284"/>
      <c r="N39" s="418" t="str">
        <f t="shared" si="7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7"/>
      <c r="AD39" s="157"/>
      <c r="AE39" s="178" t="str">
        <f t="shared" si="4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54"/>
      <c r="AR39" s="455"/>
      <c r="AS39" s="318"/>
      <c r="AT39" s="169"/>
      <c r="AU39" s="170"/>
      <c r="AV39" s="615"/>
      <c r="AW39" s="630"/>
      <c r="AX39" s="626"/>
      <c r="AY39" s="627"/>
      <c r="AZ39" s="618"/>
      <c r="BA39" s="457"/>
      <c r="BB39" s="45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613">
        <v>1</v>
      </c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616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115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8">SUM(BC9:BC39)</f>
        <v>8</v>
      </c>
      <c r="BD40" s="172">
        <f t="shared" si="8"/>
        <v>3.38</v>
      </c>
      <c r="BE40" s="172">
        <f t="shared" si="8"/>
        <v>77.61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31</v>
      </c>
      <c r="BR40" s="172">
        <f>SUM(BR9:BR39)</f>
        <v>8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" si="9">IF(SUM(C9:C39)=0,"",AVERAGE(C9:C39))</f>
        <v>19.870967741935484</v>
      </c>
      <c r="D41" s="178" t="str">
        <f t="shared" ref="D41:AE41" si="10">IF(SUM(D9:D39)=0,"",AVERAGE(D9:D39))</f>
        <v/>
      </c>
      <c r="E41" s="179">
        <f t="shared" si="10"/>
        <v>7.3850000000000007</v>
      </c>
      <c r="F41" s="179">
        <f t="shared" si="10"/>
        <v>7.0360000000000014</v>
      </c>
      <c r="G41" s="178">
        <f t="shared" si="10"/>
        <v>1398.9</v>
      </c>
      <c r="H41" s="178">
        <f t="shared" si="10"/>
        <v>1139.2</v>
      </c>
      <c r="I41" s="178">
        <f t="shared" si="10"/>
        <v>229.8</v>
      </c>
      <c r="J41" s="178">
        <f t="shared" si="10"/>
        <v>48</v>
      </c>
      <c r="K41" s="180">
        <f t="shared" si="10"/>
        <v>77.037239956289369</v>
      </c>
      <c r="L41" s="178">
        <f t="shared" si="10"/>
        <v>311.39999999999998</v>
      </c>
      <c r="M41" s="178">
        <f t="shared" si="10"/>
        <v>43.62</v>
      </c>
      <c r="N41" s="180">
        <f t="shared" si="10"/>
        <v>85.172916924099923</v>
      </c>
      <c r="O41" s="178">
        <f t="shared" si="10"/>
        <v>621.5</v>
      </c>
      <c r="P41" s="178">
        <f t="shared" si="10"/>
        <v>119.6</v>
      </c>
      <c r="Q41" s="180">
        <f t="shared" si="10"/>
        <v>79.71788972126177</v>
      </c>
      <c r="R41" s="180" t="str">
        <f t="shared" si="10"/>
        <v/>
      </c>
      <c r="S41" s="180" t="str">
        <f t="shared" si="10"/>
        <v/>
      </c>
      <c r="T41" s="180" t="str">
        <f t="shared" si="10"/>
        <v/>
      </c>
      <c r="U41" s="180" t="str">
        <f t="shared" si="10"/>
        <v/>
      </c>
      <c r="V41" s="179" t="str">
        <f t="shared" si="10"/>
        <v/>
      </c>
      <c r="W41" s="179" t="str">
        <f t="shared" si="10"/>
        <v/>
      </c>
      <c r="X41" s="179" t="str">
        <f t="shared" si="10"/>
        <v/>
      </c>
      <c r="Y41" s="179" t="str">
        <f t="shared" si="10"/>
        <v/>
      </c>
      <c r="Z41" s="180" t="str">
        <f t="shared" si="10"/>
        <v/>
      </c>
      <c r="AA41" s="180" t="str">
        <f t="shared" si="10"/>
        <v/>
      </c>
      <c r="AB41" s="180" t="str">
        <f t="shared" si="10"/>
        <v/>
      </c>
      <c r="AC41" s="180">
        <f t="shared" si="10"/>
        <v>6.1</v>
      </c>
      <c r="AD41" s="180">
        <f t="shared" si="10"/>
        <v>5.5</v>
      </c>
      <c r="AE41" s="180">
        <f t="shared" si="10"/>
        <v>9.8360655737704867</v>
      </c>
      <c r="AF41" s="178"/>
      <c r="AG41" s="178"/>
      <c r="AH41" s="178"/>
      <c r="AI41" s="178"/>
      <c r="AJ41" s="178"/>
      <c r="AK41" s="178"/>
      <c r="AL41" s="180" t="str">
        <f t="shared" ref="AL41:BE41" si="11">IF(SUM(AL9:AL39)=0,"",AVERAGE(AL9:AL39))</f>
        <v/>
      </c>
      <c r="AM41" s="180" t="str">
        <f t="shared" si="11"/>
        <v/>
      </c>
      <c r="AN41" s="180" t="str">
        <f t="shared" si="11"/>
        <v/>
      </c>
      <c r="AO41" s="180" t="str">
        <f t="shared" si="11"/>
        <v/>
      </c>
      <c r="AP41" s="180" t="str">
        <f t="shared" si="11"/>
        <v/>
      </c>
      <c r="AQ41" s="180" t="str">
        <f t="shared" si="11"/>
        <v/>
      </c>
      <c r="AR41" s="180" t="str">
        <f t="shared" si="11"/>
        <v/>
      </c>
      <c r="AS41" s="180" t="str">
        <f t="shared" si="11"/>
        <v/>
      </c>
      <c r="AT41" s="180" t="str">
        <f t="shared" si="11"/>
        <v/>
      </c>
      <c r="AU41" s="180" t="str">
        <f t="shared" si="11"/>
        <v/>
      </c>
      <c r="AV41" s="180" t="str">
        <f t="shared" si="11"/>
        <v/>
      </c>
      <c r="AW41" s="180">
        <f t="shared" si="11"/>
        <v>38.333333333333336</v>
      </c>
      <c r="AX41" s="180" t="str">
        <f t="shared" si="11"/>
        <v/>
      </c>
      <c r="AY41" s="180" t="str">
        <f t="shared" si="11"/>
        <v/>
      </c>
      <c r="AZ41" s="180" t="str">
        <f t="shared" si="11"/>
        <v/>
      </c>
      <c r="BA41" s="180">
        <f t="shared" si="11"/>
        <v>3.38</v>
      </c>
      <c r="BB41" s="180" t="str">
        <f t="shared" si="11"/>
        <v/>
      </c>
      <c r="BC41" s="180">
        <f t="shared" si="11"/>
        <v>8</v>
      </c>
      <c r="BD41" s="180">
        <f t="shared" si="11"/>
        <v>3.38</v>
      </c>
      <c r="BE41" s="180">
        <f t="shared" si="11"/>
        <v>77.61</v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12">IF(SUM(BQ9:BQ39)=0,"",AVERAGE(BQ9:BQ39))</f>
        <v>1</v>
      </c>
      <c r="BR41" s="180">
        <f t="shared" si="12"/>
        <v>8</v>
      </c>
      <c r="BS41" s="180" t="str">
        <f t="shared" si="12"/>
        <v/>
      </c>
      <c r="BT41" s="180">
        <f t="shared" si="12"/>
        <v>3.38</v>
      </c>
      <c r="BU41" s="180">
        <f t="shared" si="12"/>
        <v>77.61</v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16</v>
      </c>
      <c r="D42" s="182">
        <f t="shared" ref="D42:AE42" si="13">MIN(D9:D39)</f>
        <v>0</v>
      </c>
      <c r="E42" s="183">
        <f t="shared" si="13"/>
        <v>6.66</v>
      </c>
      <c r="F42" s="183">
        <f t="shared" si="13"/>
        <v>6.7</v>
      </c>
      <c r="G42" s="182">
        <f t="shared" si="13"/>
        <v>1158</v>
      </c>
      <c r="H42" s="182">
        <f t="shared" si="13"/>
        <v>893</v>
      </c>
      <c r="I42" s="182">
        <f t="shared" si="13"/>
        <v>158</v>
      </c>
      <c r="J42" s="182">
        <f t="shared" si="13"/>
        <v>21</v>
      </c>
      <c r="K42" s="184">
        <f t="shared" si="13"/>
        <v>65.662650602409627</v>
      </c>
      <c r="L42" s="182">
        <f t="shared" si="13"/>
        <v>203</v>
      </c>
      <c r="M42" s="182">
        <f t="shared" si="13"/>
        <v>22.2</v>
      </c>
      <c r="N42" s="184">
        <f t="shared" si="13"/>
        <v>74.876847290640399</v>
      </c>
      <c r="O42" s="182">
        <f t="shared" si="13"/>
        <v>405</v>
      </c>
      <c r="P42" s="182">
        <f t="shared" si="13"/>
        <v>78</v>
      </c>
      <c r="Q42" s="184">
        <f t="shared" si="13"/>
        <v>66.172839506172849</v>
      </c>
      <c r="R42" s="184">
        <f t="shared" si="13"/>
        <v>0</v>
      </c>
      <c r="S42" s="184">
        <f t="shared" si="13"/>
        <v>0</v>
      </c>
      <c r="T42" s="184">
        <f t="shared" si="13"/>
        <v>0</v>
      </c>
      <c r="U42" s="184">
        <f t="shared" si="13"/>
        <v>0</v>
      </c>
      <c r="V42" s="183">
        <f t="shared" si="13"/>
        <v>0</v>
      </c>
      <c r="W42" s="183">
        <f t="shared" si="13"/>
        <v>0</v>
      </c>
      <c r="X42" s="183">
        <f t="shared" si="13"/>
        <v>0</v>
      </c>
      <c r="Y42" s="183">
        <f t="shared" si="13"/>
        <v>0</v>
      </c>
      <c r="Z42" s="184">
        <f t="shared" si="13"/>
        <v>0</v>
      </c>
      <c r="AA42" s="184">
        <f t="shared" si="13"/>
        <v>0</v>
      </c>
      <c r="AB42" s="184">
        <f t="shared" si="13"/>
        <v>0</v>
      </c>
      <c r="AC42" s="184">
        <f t="shared" si="13"/>
        <v>6.1</v>
      </c>
      <c r="AD42" s="184">
        <f>MAX(AD8:AD38)</f>
        <v>5.5</v>
      </c>
      <c r="AE42" s="184">
        <f t="shared" si="13"/>
        <v>9.8360655737704867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0</v>
      </c>
      <c r="AM42" s="184">
        <f t="shared" si="14"/>
        <v>0</v>
      </c>
      <c r="AN42" s="184">
        <f t="shared" si="14"/>
        <v>0</v>
      </c>
      <c r="AO42" s="184">
        <f t="shared" si="14"/>
        <v>0</v>
      </c>
      <c r="AP42" s="184">
        <f t="shared" si="14"/>
        <v>0</v>
      </c>
      <c r="AQ42" s="184">
        <f t="shared" si="14"/>
        <v>0</v>
      </c>
      <c r="AR42" s="184">
        <f t="shared" si="14"/>
        <v>0</v>
      </c>
      <c r="AS42" s="184">
        <f t="shared" si="14"/>
        <v>0</v>
      </c>
      <c r="AT42" s="184">
        <f t="shared" si="14"/>
        <v>0</v>
      </c>
      <c r="AU42" s="184">
        <f t="shared" si="14"/>
        <v>0</v>
      </c>
      <c r="AV42" s="184">
        <f t="shared" si="14"/>
        <v>0</v>
      </c>
      <c r="AW42" s="184">
        <f t="shared" si="14"/>
        <v>20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8</v>
      </c>
      <c r="BD42" s="184">
        <f t="shared" si="15"/>
        <v>3.38</v>
      </c>
      <c r="BE42" s="184">
        <f t="shared" si="15"/>
        <v>77.61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6">MIN(BQ9:BQ39)</f>
        <v>1</v>
      </c>
      <c r="BR42" s="184">
        <f t="shared" si="16"/>
        <v>8</v>
      </c>
      <c r="BS42" s="184">
        <f t="shared" si="16"/>
        <v>0</v>
      </c>
      <c r="BT42" s="184">
        <f t="shared" si="16"/>
        <v>3.38</v>
      </c>
      <c r="BU42" s="184">
        <f t="shared" si="16"/>
        <v>77.61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39</v>
      </c>
      <c r="D43" s="186">
        <f t="shared" ref="D43:AE43" si="17">MAX(D9:D39)</f>
        <v>0</v>
      </c>
      <c r="E43" s="187">
        <f t="shared" si="17"/>
        <v>7.91</v>
      </c>
      <c r="F43" s="187">
        <f t="shared" si="17"/>
        <v>7.4</v>
      </c>
      <c r="G43" s="186">
        <f t="shared" si="17"/>
        <v>1880</v>
      </c>
      <c r="H43" s="186">
        <f t="shared" si="17"/>
        <v>1550</v>
      </c>
      <c r="I43" s="186">
        <f t="shared" si="17"/>
        <v>426</v>
      </c>
      <c r="J43" s="186">
        <f t="shared" si="17"/>
        <v>57</v>
      </c>
      <c r="K43" s="188">
        <f t="shared" si="17"/>
        <v>90.454545454545453</v>
      </c>
      <c r="L43" s="186">
        <f t="shared" si="17"/>
        <v>372</v>
      </c>
      <c r="M43" s="186">
        <f t="shared" si="17"/>
        <v>51</v>
      </c>
      <c r="N43" s="188">
        <f t="shared" si="17"/>
        <v>94.016172506738542</v>
      </c>
      <c r="O43" s="186">
        <f t="shared" si="17"/>
        <v>744</v>
      </c>
      <c r="P43" s="186">
        <f t="shared" si="17"/>
        <v>137</v>
      </c>
      <c r="Q43" s="188">
        <f t="shared" si="17"/>
        <v>89.329685362517097</v>
      </c>
      <c r="R43" s="188">
        <f t="shared" si="17"/>
        <v>0</v>
      </c>
      <c r="S43" s="188">
        <f t="shared" si="17"/>
        <v>0</v>
      </c>
      <c r="T43" s="188">
        <f t="shared" si="17"/>
        <v>0</v>
      </c>
      <c r="U43" s="188">
        <f t="shared" si="17"/>
        <v>0</v>
      </c>
      <c r="V43" s="187">
        <f t="shared" si="17"/>
        <v>0</v>
      </c>
      <c r="W43" s="187">
        <f t="shared" si="17"/>
        <v>0</v>
      </c>
      <c r="X43" s="187">
        <f t="shared" si="17"/>
        <v>0</v>
      </c>
      <c r="Y43" s="187">
        <f t="shared" si="17"/>
        <v>0</v>
      </c>
      <c r="Z43" s="188">
        <f t="shared" si="17"/>
        <v>0</v>
      </c>
      <c r="AA43" s="188">
        <f t="shared" si="17"/>
        <v>0</v>
      </c>
      <c r="AB43" s="188">
        <f t="shared" si="17"/>
        <v>0</v>
      </c>
      <c r="AC43" s="188">
        <f t="shared" si="17"/>
        <v>6.1</v>
      </c>
      <c r="AD43" s="188">
        <f>MAX(AD9:AD39)</f>
        <v>5.5</v>
      </c>
      <c r="AE43" s="188">
        <f t="shared" si="17"/>
        <v>9.8360655737704867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0</v>
      </c>
      <c r="AM43" s="188">
        <f t="shared" si="18"/>
        <v>0</v>
      </c>
      <c r="AN43" s="188">
        <f t="shared" si="18"/>
        <v>0</v>
      </c>
      <c r="AO43" s="188">
        <f t="shared" si="18"/>
        <v>0</v>
      </c>
      <c r="AP43" s="188">
        <f t="shared" si="18"/>
        <v>0</v>
      </c>
      <c r="AQ43" s="188">
        <f t="shared" si="18"/>
        <v>0</v>
      </c>
      <c r="AR43" s="188">
        <f t="shared" si="18"/>
        <v>0</v>
      </c>
      <c r="AS43" s="188">
        <f t="shared" si="18"/>
        <v>0</v>
      </c>
      <c r="AT43" s="188">
        <f t="shared" si="18"/>
        <v>0</v>
      </c>
      <c r="AU43" s="188">
        <f t="shared" si="18"/>
        <v>0</v>
      </c>
      <c r="AV43" s="188">
        <f t="shared" si="18"/>
        <v>0</v>
      </c>
      <c r="AW43" s="188">
        <f t="shared" si="18"/>
        <v>50</v>
      </c>
      <c r="AX43" s="188">
        <f t="shared" si="18"/>
        <v>0</v>
      </c>
      <c r="AY43" s="188">
        <f t="shared" si="18"/>
        <v>0</v>
      </c>
      <c r="AZ43" s="186"/>
      <c r="BA43" s="186"/>
      <c r="BB43" s="188">
        <f t="shared" ref="BB43:BE43" si="19">MAX(BB9:BB39)</f>
        <v>0</v>
      </c>
      <c r="BC43" s="188">
        <f t="shared" si="19"/>
        <v>8</v>
      </c>
      <c r="BD43" s="188">
        <f t="shared" si="19"/>
        <v>3.38</v>
      </c>
      <c r="BE43" s="188">
        <f t="shared" si="19"/>
        <v>77.61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20">MAX(BQ9:BQ39)</f>
        <v>1</v>
      </c>
      <c r="BR43" s="188">
        <f t="shared" si="20"/>
        <v>8</v>
      </c>
      <c r="BS43" s="188">
        <f t="shared" si="20"/>
        <v>0</v>
      </c>
      <c r="BT43" s="188">
        <f t="shared" si="20"/>
        <v>3.38</v>
      </c>
      <c r="BU43" s="188">
        <f t="shared" si="20"/>
        <v>77.61</v>
      </c>
    </row>
    <row r="44" spans="1:73" s="41" customFormat="1" ht="24.95" customHeight="1" x14ac:dyDescent="0.25">
      <c r="A44" s="115" t="s">
        <v>54</v>
      </c>
      <c r="B44" s="442"/>
      <c r="C44" s="189">
        <f>AVERAGE(C9,C33:C36,C12:C16,C19:C23,C26:C30)</f>
        <v>17.399999999999999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5"/>
      <c r="AU44" s="55"/>
      <c r="AV44" s="55"/>
      <c r="AW44" s="55"/>
      <c r="AX44" s="55"/>
      <c r="AY44" s="55"/>
      <c r="AZ44" s="44"/>
      <c r="BA44" s="44"/>
      <c r="BB44" s="44"/>
      <c r="BC44" s="44"/>
      <c r="BD44" s="44"/>
      <c r="BE44" s="44"/>
      <c r="BF44" s="55"/>
      <c r="BG44" s="55"/>
      <c r="BH44" s="55"/>
      <c r="BI44" s="55"/>
      <c r="BJ44" s="55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43"/>
      <c r="C45" s="190">
        <f>AVERAGE(C10,C17,C24,C31,C38)</f>
        <v>23.8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5"/>
      <c r="AU45" s="55"/>
      <c r="AV45" s="55"/>
      <c r="AW45" s="55"/>
      <c r="AX45" s="55"/>
      <c r="AY45" s="55"/>
      <c r="AZ45" s="46"/>
      <c r="BA45" s="46"/>
      <c r="BB45" s="46"/>
      <c r="BC45" s="46"/>
      <c r="BD45" s="46"/>
      <c r="BE45" s="46"/>
      <c r="BF45" s="55"/>
      <c r="BG45" s="55"/>
      <c r="BH45" s="55"/>
      <c r="BI45" s="55"/>
      <c r="BJ45" s="55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44"/>
      <c r="C46" s="190">
        <f>AVERAGE(C11,C25,C18,C32,C37,C39)</f>
        <v>24.833333333333332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5"/>
      <c r="AU46" s="55"/>
      <c r="AV46" s="55"/>
      <c r="AW46" s="55"/>
      <c r="AX46" s="55"/>
      <c r="AY46" s="55"/>
      <c r="AZ46" s="46"/>
      <c r="BA46" s="46"/>
      <c r="BB46" s="46"/>
      <c r="BC46" s="46"/>
      <c r="BD46" s="46"/>
      <c r="BE46" s="46"/>
      <c r="BF46" s="55"/>
      <c r="BG46" s="55"/>
      <c r="BH46" s="55"/>
      <c r="BI46" s="55"/>
      <c r="BJ46" s="55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43"/>
      <c r="C47" s="190">
        <f>AVERAGE(C10:C11,C17:C18,C24:C25,C31:C32,C37:C39)</f>
        <v>24.363636363636363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5"/>
      <c r="AU47" s="55"/>
      <c r="AV47" s="55"/>
      <c r="AW47" s="55"/>
      <c r="AX47" s="55"/>
      <c r="AY47" s="55"/>
      <c r="AZ47" s="46"/>
      <c r="BA47" s="46"/>
      <c r="BB47" s="46"/>
      <c r="BC47" s="46"/>
      <c r="BD47" s="46"/>
      <c r="BE47" s="46"/>
      <c r="BF47" s="55"/>
      <c r="BG47" s="55"/>
      <c r="BH47" s="55"/>
      <c r="BI47" s="55"/>
      <c r="BJ47" s="55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22.599242424242423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45"/>
      <c r="AT48" s="55"/>
      <c r="AU48" s="55"/>
      <c r="AV48" s="55"/>
      <c r="AW48" s="55"/>
      <c r="AX48" s="55"/>
      <c r="AY48" s="55"/>
      <c r="AZ48" s="445"/>
      <c r="BA48" s="445"/>
      <c r="BB48" s="445"/>
      <c r="BC48" s="445"/>
      <c r="BD48" s="445"/>
      <c r="BE48" s="445"/>
      <c r="BF48" s="55"/>
      <c r="BG48" s="55"/>
      <c r="BH48" s="55"/>
      <c r="BI48" s="55"/>
      <c r="BJ48" s="55"/>
      <c r="BK48" s="238"/>
      <c r="BL48" s="47"/>
      <c r="BM48" s="47"/>
      <c r="BN48" s="47"/>
      <c r="BO48" s="47"/>
      <c r="BP48" s="47"/>
    </row>
    <row r="49" spans="1:62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2">
    <dataValidation type="list" allowBlank="1" showInputMessage="1" showErrorMessage="1" sqref="AH9:AH39" xr:uid="{A89361BB-CF24-49E9-8DC8-D8EA2A7E1F4E}">
      <formula1>"P,I,B"</formula1>
    </dataValidation>
    <dataValidation type="list" allowBlank="1" showInputMessage="1" showErrorMessage="1" sqref="AI9:AI39" xr:uid="{3E06886A-DA3E-4DDE-9574-6230A3D27E75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J40 D41:J43 AF41:AW41 AF43:BB43 AF42:BB42 AF40:BB40 AE42 AE43 AE41 K41:K43 K40:AE40 K44:AE48 BF40:BU40 BF43:BU43 BF42:BU42 BF41:BU41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A7" zoomScale="55" zoomScaleNormal="55" workbookViewId="0">
      <selection activeCell="K31" sqref="K3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març!C1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90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745"/>
      <c r="L8" s="684"/>
      <c r="M8" s="684"/>
      <c r="N8" s="745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53</v>
      </c>
      <c r="B9" s="219">
        <v>1</v>
      </c>
      <c r="C9" s="156">
        <v>19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 t="shared" ref="Z9:Z38" si="3">IF(AND(R9&lt;&gt;"",V9&lt;&gt;"",X9&lt;&gt;""),R9+V9+X9,"")</f>
        <v/>
      </c>
      <c r="AA9" s="308" t="str">
        <f t="shared" ref="AA9:AA38" si="4">IF(AND(S9&lt;&gt;"",W9&lt;&gt;"",Y9&lt;&gt;""),S9+W9+Y9,"")</f>
        <v/>
      </c>
      <c r="AB9" s="307" t="str">
        <f t="shared" ref="AB9:AB38" si="5">IF(AND(Z9&lt;&gt;"",AA9&lt;&gt;""),(Z9-AA9)/Z9*100,"")</f>
        <v/>
      </c>
      <c r="AC9" s="157"/>
      <c r="AD9" s="157"/>
      <c r="AE9" s="178" t="str">
        <f t="shared" ref="AE9:AE39" si="6"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 t="s">
        <v>212</v>
      </c>
      <c r="AR9" s="125" t="s">
        <v>212</v>
      </c>
      <c r="AS9" s="157"/>
      <c r="AT9" s="159"/>
      <c r="AU9" s="160"/>
      <c r="AV9" s="156"/>
      <c r="AW9" s="451"/>
      <c r="AX9" s="451"/>
      <c r="AY9" s="451"/>
      <c r="AZ9" s="451"/>
      <c r="BA9" s="451"/>
      <c r="BB9" s="451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2</v>
      </c>
      <c r="BR9" s="426"/>
      <c r="BS9" s="427"/>
      <c r="BT9" s="427"/>
      <c r="BU9" s="428"/>
    </row>
    <row r="10" spans="1:264" s="41" customFormat="1" ht="24.95" customHeight="1" x14ac:dyDescent="0.25">
      <c r="A10" s="220" t="s">
        <v>47</v>
      </c>
      <c r="B10" s="221">
        <v>2</v>
      </c>
      <c r="C10" s="162">
        <v>13</v>
      </c>
      <c r="D10" s="162"/>
      <c r="E10" s="157">
        <v>7.53</v>
      </c>
      <c r="F10" s="157">
        <v>7.45</v>
      </c>
      <c r="G10" s="156">
        <v>1464</v>
      </c>
      <c r="H10" s="156">
        <v>1542</v>
      </c>
      <c r="I10" s="284">
        <v>184</v>
      </c>
      <c r="J10" s="284">
        <v>33</v>
      </c>
      <c r="K10" s="418">
        <f t="shared" si="0"/>
        <v>82.065217391304344</v>
      </c>
      <c r="L10" s="284">
        <v>368</v>
      </c>
      <c r="M10" s="284">
        <v>45</v>
      </c>
      <c r="N10" s="418">
        <f t="shared" si="1"/>
        <v>87.771739130434781</v>
      </c>
      <c r="O10" s="284">
        <v>735</v>
      </c>
      <c r="P10" s="284">
        <v>122</v>
      </c>
      <c r="Q10" s="418">
        <f t="shared" si="2"/>
        <v>83.401360544217681</v>
      </c>
      <c r="R10" s="284"/>
      <c r="S10" s="284"/>
      <c r="T10" s="157"/>
      <c r="U10" s="157"/>
      <c r="V10" s="157"/>
      <c r="W10" s="157"/>
      <c r="X10" s="157"/>
      <c r="Y10" s="157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7"/>
      <c r="AD10" s="157"/>
      <c r="AE10" s="178" t="str">
        <f t="shared" si="6"/>
        <v/>
      </c>
      <c r="AF10" s="156"/>
      <c r="AG10" s="156"/>
      <c r="AH10" s="125" t="s">
        <v>276</v>
      </c>
      <c r="AI10" s="156" t="s">
        <v>277</v>
      </c>
      <c r="AJ10" s="156" t="s">
        <v>278</v>
      </c>
      <c r="AK10" s="156" t="s">
        <v>278</v>
      </c>
      <c r="AL10" s="312"/>
      <c r="AM10" s="234"/>
      <c r="AN10" s="234"/>
      <c r="AO10" s="162"/>
      <c r="AP10" s="315"/>
      <c r="AQ10" s="452"/>
      <c r="AR10" s="452"/>
      <c r="AS10" s="317"/>
      <c r="AT10" s="164"/>
      <c r="AU10" s="165"/>
      <c r="AV10" s="162"/>
      <c r="AW10" s="452"/>
      <c r="AX10" s="453"/>
      <c r="AY10" s="453"/>
      <c r="AZ10" s="453"/>
      <c r="BA10" s="453">
        <v>1.22</v>
      </c>
      <c r="BB10" s="453"/>
      <c r="BC10" s="320">
        <v>8</v>
      </c>
      <c r="BD10" s="320">
        <v>1.22</v>
      </c>
      <c r="BE10" s="320">
        <v>79</v>
      </c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2</v>
      </c>
      <c r="BR10" s="426">
        <v>8</v>
      </c>
      <c r="BS10" s="427"/>
      <c r="BT10" s="427">
        <v>1.22</v>
      </c>
      <c r="BU10" s="428">
        <v>79</v>
      </c>
    </row>
    <row r="11" spans="1:264" s="41" customFormat="1" ht="24.95" customHeight="1" x14ac:dyDescent="0.25">
      <c r="A11" s="220" t="s">
        <v>48</v>
      </c>
      <c r="B11" s="221">
        <v>3</v>
      </c>
      <c r="C11" s="162">
        <v>13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7"/>
      <c r="AD11" s="157"/>
      <c r="AE11" s="178" t="str">
        <f t="shared" si="6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52"/>
      <c r="AR11" s="452"/>
      <c r="AS11" s="317"/>
      <c r="AT11" s="164"/>
      <c r="AU11" s="165"/>
      <c r="AV11" s="162"/>
      <c r="AW11" s="452"/>
      <c r="AX11" s="453">
        <v>2000</v>
      </c>
      <c r="AY11" s="453"/>
      <c r="AZ11" s="453"/>
      <c r="BA11" s="453"/>
      <c r="BB11" s="453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6</v>
      </c>
      <c r="BR11" s="426"/>
      <c r="BS11" s="427"/>
      <c r="BT11" s="427" t="s">
        <v>212</v>
      </c>
      <c r="BU11" s="428" t="s">
        <v>212</v>
      </c>
    </row>
    <row r="12" spans="1:264" s="41" customFormat="1" ht="24.95" customHeight="1" x14ac:dyDescent="0.25">
      <c r="A12" s="220" t="s">
        <v>49</v>
      </c>
      <c r="B12" s="221">
        <v>4</v>
      </c>
      <c r="C12" s="162">
        <v>13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7"/>
      <c r="AD12" s="157"/>
      <c r="AE12" s="178" t="str">
        <f t="shared" si="6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317"/>
      <c r="AT12" s="164"/>
      <c r="AU12" s="165"/>
      <c r="AV12" s="162"/>
      <c r="AW12" s="452"/>
      <c r="AX12" s="453"/>
      <c r="AY12" s="453"/>
      <c r="AZ12" s="453"/>
      <c r="BA12" s="453"/>
      <c r="BB12" s="453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6</v>
      </c>
      <c r="BR12" s="426"/>
      <c r="BS12" s="427"/>
      <c r="BT12" s="427" t="s">
        <v>212</v>
      </c>
      <c r="BU12" s="428" t="s">
        <v>212</v>
      </c>
    </row>
    <row r="13" spans="1:264" s="41" customFormat="1" ht="24.95" customHeight="1" x14ac:dyDescent="0.25">
      <c r="A13" s="220" t="s">
        <v>50</v>
      </c>
      <c r="B13" s="221">
        <v>5</v>
      </c>
      <c r="C13" s="162">
        <v>19</v>
      </c>
      <c r="D13" s="162"/>
      <c r="E13" s="157">
        <v>7.29</v>
      </c>
      <c r="F13" s="157">
        <v>7.1</v>
      </c>
      <c r="G13" s="156">
        <v>1650</v>
      </c>
      <c r="H13" s="156">
        <v>1349</v>
      </c>
      <c r="I13" s="284">
        <v>242</v>
      </c>
      <c r="J13" s="284">
        <v>32</v>
      </c>
      <c r="K13" s="418">
        <f t="shared" si="0"/>
        <v>86.776859504132233</v>
      </c>
      <c r="L13" s="284">
        <v>310</v>
      </c>
      <c r="M13" s="284">
        <v>30</v>
      </c>
      <c r="N13" s="418">
        <f t="shared" si="1"/>
        <v>90.322580645161281</v>
      </c>
      <c r="O13" s="284">
        <v>621</v>
      </c>
      <c r="P13" s="284">
        <v>82</v>
      </c>
      <c r="Q13" s="418">
        <f t="shared" si="2"/>
        <v>86.795491143317221</v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7"/>
      <c r="AD13" s="157"/>
      <c r="AE13" s="178" t="str">
        <f t="shared" si="6"/>
        <v/>
      </c>
      <c r="AF13" s="156"/>
      <c r="AG13" s="156"/>
      <c r="AH13" s="125" t="s">
        <v>276</v>
      </c>
      <c r="AI13" s="156" t="s">
        <v>277</v>
      </c>
      <c r="AJ13" s="156" t="s">
        <v>278</v>
      </c>
      <c r="AK13" s="156" t="s">
        <v>278</v>
      </c>
      <c r="AL13" s="312"/>
      <c r="AM13" s="234"/>
      <c r="AN13" s="234"/>
      <c r="AO13" s="162"/>
      <c r="AP13" s="315"/>
      <c r="AQ13" s="452"/>
      <c r="AR13" s="452"/>
      <c r="AS13" s="317"/>
      <c r="AT13" s="164"/>
      <c r="AU13" s="165"/>
      <c r="AV13" s="162"/>
      <c r="AW13" s="452"/>
      <c r="AX13" s="453"/>
      <c r="AY13" s="453"/>
      <c r="AZ13" s="453"/>
      <c r="BA13" s="453"/>
      <c r="BB13" s="453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6</v>
      </c>
      <c r="BR13" s="426"/>
      <c r="BS13" s="427"/>
      <c r="BT13" s="427" t="s">
        <v>212</v>
      </c>
      <c r="BU13" s="428" t="s">
        <v>212</v>
      </c>
    </row>
    <row r="14" spans="1:264" s="41" customFormat="1" ht="24.95" customHeight="1" x14ac:dyDescent="0.25">
      <c r="A14" s="220" t="s">
        <v>51</v>
      </c>
      <c r="B14" s="221">
        <v>6</v>
      </c>
      <c r="C14" s="162">
        <v>13</v>
      </c>
      <c r="D14" s="162"/>
      <c r="E14" s="157"/>
      <c r="F14" s="157"/>
      <c r="G14" s="156"/>
      <c r="H14" s="156"/>
      <c r="I14" s="284"/>
      <c r="J14" s="284"/>
      <c r="K14" s="418" t="str">
        <f t="shared" si="0"/>
        <v/>
      </c>
      <c r="L14" s="284"/>
      <c r="M14" s="284"/>
      <c r="N14" s="418" t="str">
        <f t="shared" si="1"/>
        <v/>
      </c>
      <c r="O14" s="284"/>
      <c r="P14" s="284"/>
      <c r="Q14" s="41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7"/>
      <c r="AD14" s="157"/>
      <c r="AE14" s="178" t="str">
        <f t="shared" si="6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52"/>
      <c r="AR14" s="452"/>
      <c r="AS14" s="317"/>
      <c r="AT14" s="164"/>
      <c r="AU14" s="165"/>
      <c r="AV14" s="162"/>
      <c r="AW14" s="452"/>
      <c r="AX14" s="453"/>
      <c r="AY14" s="493"/>
      <c r="AZ14" s="453"/>
      <c r="BA14" s="453"/>
      <c r="BB14" s="453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7</v>
      </c>
      <c r="BR14" s="426"/>
      <c r="BS14" s="427"/>
      <c r="BT14" s="427" t="s">
        <v>212</v>
      </c>
      <c r="BU14" s="428" t="s">
        <v>212</v>
      </c>
    </row>
    <row r="15" spans="1:264" s="41" customFormat="1" ht="24.95" customHeight="1" x14ac:dyDescent="0.25">
      <c r="A15" s="220" t="s">
        <v>52</v>
      </c>
      <c r="B15" s="221">
        <v>7</v>
      </c>
      <c r="C15" s="162">
        <v>19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7"/>
      <c r="AD15" s="157"/>
      <c r="AE15" s="178" t="str">
        <f t="shared" si="6"/>
        <v/>
      </c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52"/>
      <c r="AR15" s="452"/>
      <c r="AS15" s="317"/>
      <c r="AT15" s="164"/>
      <c r="AU15" s="165"/>
      <c r="AV15" s="162"/>
      <c r="AW15" s="452"/>
      <c r="AX15" s="453"/>
      <c r="AY15" s="453"/>
      <c r="AZ15" s="453"/>
      <c r="BA15" s="453"/>
      <c r="BB15" s="453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7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20" t="s">
        <v>53</v>
      </c>
      <c r="B16" s="221">
        <v>8</v>
      </c>
      <c r="C16" s="162">
        <v>13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7"/>
      <c r="AD16" s="157"/>
      <c r="AE16" s="178" t="str">
        <f t="shared" si="6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52"/>
      <c r="AR16" s="452"/>
      <c r="AS16" s="317"/>
      <c r="AT16" s="164"/>
      <c r="AU16" s="165"/>
      <c r="AV16" s="162"/>
      <c r="AW16" s="427"/>
      <c r="AX16" s="452"/>
      <c r="AY16" s="453"/>
      <c r="AZ16" s="453"/>
      <c r="BA16" s="453"/>
      <c r="BB16" s="427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6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47</v>
      </c>
      <c r="B17" s="221">
        <v>9</v>
      </c>
      <c r="C17" s="162">
        <v>13</v>
      </c>
      <c r="D17" s="162"/>
      <c r="E17" s="157">
        <v>7.41</v>
      </c>
      <c r="F17" s="157">
        <v>7.39</v>
      </c>
      <c r="G17" s="156">
        <v>1475</v>
      </c>
      <c r="H17" s="156">
        <v>1496</v>
      </c>
      <c r="I17" s="284">
        <v>310</v>
      </c>
      <c r="J17" s="284">
        <v>37</v>
      </c>
      <c r="K17" s="418">
        <f t="shared" si="0"/>
        <v>88.064516129032256</v>
      </c>
      <c r="L17" s="284">
        <v>398</v>
      </c>
      <c r="M17" s="284">
        <v>42</v>
      </c>
      <c r="N17" s="418">
        <f t="shared" si="1"/>
        <v>89.447236180904525</v>
      </c>
      <c r="O17" s="284">
        <v>795</v>
      </c>
      <c r="P17" s="284">
        <v>114</v>
      </c>
      <c r="Q17" s="418">
        <f t="shared" si="2"/>
        <v>85.660377358490564</v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7"/>
      <c r="AD17" s="157"/>
      <c r="AE17" s="178" t="str">
        <f t="shared" si="6"/>
        <v/>
      </c>
      <c r="AF17" s="156"/>
      <c r="AG17" s="156"/>
      <c r="AH17" s="125" t="s">
        <v>276</v>
      </c>
      <c r="AI17" s="156" t="s">
        <v>277</v>
      </c>
      <c r="AJ17" s="156" t="s">
        <v>278</v>
      </c>
      <c r="AK17" s="156" t="s">
        <v>278</v>
      </c>
      <c r="AL17" s="312"/>
      <c r="AM17" s="234"/>
      <c r="AN17" s="234"/>
      <c r="AO17" s="162"/>
      <c r="AP17" s="315"/>
      <c r="AQ17" s="452"/>
      <c r="AR17" s="452"/>
      <c r="AS17" s="317"/>
      <c r="AT17" s="164"/>
      <c r="AU17" s="165"/>
      <c r="AV17" s="162"/>
      <c r="AW17" s="452"/>
      <c r="AX17" s="452"/>
      <c r="AY17" s="453"/>
      <c r="AZ17" s="453"/>
      <c r="BA17" s="453"/>
      <c r="BB17" s="453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7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48</v>
      </c>
      <c r="B18" s="221">
        <v>10</v>
      </c>
      <c r="C18" s="162">
        <v>13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7"/>
      <c r="AD18" s="157"/>
      <c r="AE18" s="178" t="str">
        <f t="shared" si="6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317"/>
      <c r="AT18" s="164"/>
      <c r="AU18" s="165"/>
      <c r="AV18" s="162"/>
      <c r="AW18" s="452">
        <v>20</v>
      </c>
      <c r="AX18" s="452"/>
      <c r="AY18" s="453"/>
      <c r="AZ18" s="453"/>
      <c r="BA18" s="453"/>
      <c r="BB18" s="453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6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49</v>
      </c>
      <c r="B19" s="221">
        <v>11</v>
      </c>
      <c r="C19" s="162">
        <v>13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7"/>
      <c r="AD19" s="157"/>
      <c r="AE19" s="178" t="str">
        <f t="shared" si="6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317"/>
      <c r="AT19" s="164"/>
      <c r="AU19" s="165"/>
      <c r="AV19" s="162"/>
      <c r="AW19" s="452"/>
      <c r="AX19" s="452"/>
      <c r="AY19" s="453"/>
      <c r="AZ19" s="453"/>
      <c r="BA19" s="453"/>
      <c r="BB19" s="453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6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50</v>
      </c>
      <c r="B20" s="221">
        <v>12</v>
      </c>
      <c r="C20" s="162">
        <v>13</v>
      </c>
      <c r="D20" s="162"/>
      <c r="E20" s="157">
        <v>7.38</v>
      </c>
      <c r="F20" s="157">
        <v>7.27</v>
      </c>
      <c r="G20" s="156">
        <v>1539</v>
      </c>
      <c r="H20" s="156">
        <v>1180</v>
      </c>
      <c r="I20" s="284">
        <v>270</v>
      </c>
      <c r="J20" s="284">
        <v>34</v>
      </c>
      <c r="K20" s="418">
        <f t="shared" si="0"/>
        <v>87.407407407407405</v>
      </c>
      <c r="L20" s="284">
        <v>346</v>
      </c>
      <c r="M20" s="284">
        <v>32</v>
      </c>
      <c r="N20" s="418">
        <f t="shared" si="1"/>
        <v>90.751445086705203</v>
      </c>
      <c r="O20" s="284">
        <v>692</v>
      </c>
      <c r="P20" s="284">
        <v>87</v>
      </c>
      <c r="Q20" s="418">
        <f t="shared" si="2"/>
        <v>87.427745664739888</v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7"/>
      <c r="AD20" s="157"/>
      <c r="AE20" s="178" t="str">
        <f t="shared" si="6"/>
        <v/>
      </c>
      <c r="AF20" s="156"/>
      <c r="AG20" s="156"/>
      <c r="AH20" s="125" t="s">
        <v>276</v>
      </c>
      <c r="AI20" s="156" t="s">
        <v>277</v>
      </c>
      <c r="AJ20" s="156" t="s">
        <v>278</v>
      </c>
      <c r="AK20" s="156" t="s">
        <v>278</v>
      </c>
      <c r="AL20" s="312"/>
      <c r="AM20" s="234"/>
      <c r="AN20" s="234"/>
      <c r="AO20" s="162"/>
      <c r="AP20" s="315"/>
      <c r="AQ20" s="452"/>
      <c r="AR20" s="452"/>
      <c r="AS20" s="317"/>
      <c r="AT20" s="164"/>
      <c r="AU20" s="165"/>
      <c r="AV20" s="162"/>
      <c r="AW20" s="452"/>
      <c r="AX20" s="452"/>
      <c r="AY20" s="453"/>
      <c r="AZ20" s="453"/>
      <c r="BA20" s="453"/>
      <c r="BB20" s="453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6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51</v>
      </c>
      <c r="B21" s="221">
        <v>13</v>
      </c>
      <c r="C21" s="162">
        <v>16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7"/>
      <c r="AD21" s="157"/>
      <c r="AE21" s="178" t="str">
        <f t="shared" si="6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52"/>
      <c r="AR21" s="452"/>
      <c r="AS21" s="317"/>
      <c r="AT21" s="164"/>
      <c r="AU21" s="165"/>
      <c r="AV21" s="162"/>
      <c r="AW21" s="452"/>
      <c r="AX21" s="452"/>
      <c r="AY21" s="453"/>
      <c r="AZ21" s="453"/>
      <c r="BA21" s="453"/>
      <c r="BB21" s="453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7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52</v>
      </c>
      <c r="B22" s="221">
        <v>14</v>
      </c>
      <c r="C22" s="162">
        <v>15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7"/>
      <c r="AD22" s="157"/>
      <c r="AE22" s="178" t="str">
        <f t="shared" si="6"/>
        <v/>
      </c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52"/>
      <c r="AR22" s="452"/>
      <c r="AS22" s="317"/>
      <c r="AT22" s="164"/>
      <c r="AU22" s="165"/>
      <c r="AV22" s="162"/>
      <c r="AW22" s="452"/>
      <c r="AX22" s="452"/>
      <c r="AY22" s="453"/>
      <c r="AZ22" s="453"/>
      <c r="BA22" s="453"/>
      <c r="BB22" s="453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7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53</v>
      </c>
      <c r="B23" s="221">
        <v>15</v>
      </c>
      <c r="C23" s="162">
        <v>15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7"/>
      <c r="AD23" s="157"/>
      <c r="AE23" s="178" t="str">
        <f t="shared" si="6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317"/>
      <c r="AT23" s="164"/>
      <c r="AU23" s="165"/>
      <c r="AV23" s="162"/>
      <c r="AW23" s="452"/>
      <c r="AX23" s="452"/>
      <c r="AY23" s="453"/>
      <c r="AZ23" s="453"/>
      <c r="BA23" s="453"/>
      <c r="BB23" s="453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7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47</v>
      </c>
      <c r="B24" s="221">
        <v>16</v>
      </c>
      <c r="C24" s="162">
        <v>12</v>
      </c>
      <c r="D24" s="162"/>
      <c r="E24" s="157">
        <v>7.4</v>
      </c>
      <c r="F24" s="157">
        <v>7.36</v>
      </c>
      <c r="G24" s="156">
        <v>1371</v>
      </c>
      <c r="H24" s="156">
        <v>1483</v>
      </c>
      <c r="I24" s="284">
        <v>176</v>
      </c>
      <c r="J24" s="284">
        <v>34</v>
      </c>
      <c r="K24" s="418">
        <f t="shared" si="0"/>
        <v>80.681818181818173</v>
      </c>
      <c r="L24" s="284">
        <v>448</v>
      </c>
      <c r="M24" s="284">
        <v>38</v>
      </c>
      <c r="N24" s="418">
        <f t="shared" si="1"/>
        <v>91.517857142857139</v>
      </c>
      <c r="O24" s="284">
        <v>895</v>
      </c>
      <c r="P24" s="284">
        <v>103</v>
      </c>
      <c r="Q24" s="418">
        <f t="shared" si="2"/>
        <v>88.491620111731834</v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7"/>
      <c r="AD24" s="157"/>
      <c r="AE24" s="178" t="str">
        <f t="shared" si="6"/>
        <v/>
      </c>
      <c r="AF24" s="156"/>
      <c r="AG24" s="156"/>
      <c r="AH24" s="125" t="s">
        <v>276</v>
      </c>
      <c r="AI24" s="156" t="s">
        <v>277</v>
      </c>
      <c r="AJ24" s="156" t="s">
        <v>278</v>
      </c>
      <c r="AK24" s="156" t="s">
        <v>278</v>
      </c>
      <c r="AL24" s="312"/>
      <c r="AM24" s="234"/>
      <c r="AN24" s="234"/>
      <c r="AO24" s="162"/>
      <c r="AP24" s="315"/>
      <c r="AQ24" s="452"/>
      <c r="AR24" s="452"/>
      <c r="AS24" s="317"/>
      <c r="AT24" s="164"/>
      <c r="AU24" s="165"/>
      <c r="AV24" s="162"/>
      <c r="AW24" s="452"/>
      <c r="AX24" s="452"/>
      <c r="AY24" s="453"/>
      <c r="AZ24" s="453"/>
      <c r="BA24" s="453"/>
      <c r="BB24" s="453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7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48</v>
      </c>
      <c r="B25" s="221">
        <v>17</v>
      </c>
      <c r="C25" s="162">
        <v>13</v>
      </c>
      <c r="D25" s="162"/>
      <c r="E25" s="157">
        <v>7.1</v>
      </c>
      <c r="F25" s="157">
        <v>7.5</v>
      </c>
      <c r="G25" s="156">
        <v>1990</v>
      </c>
      <c r="H25" s="156">
        <v>1450</v>
      </c>
      <c r="I25" s="284">
        <v>200</v>
      </c>
      <c r="J25" s="284">
        <v>15</v>
      </c>
      <c r="K25" s="418">
        <f t="shared" si="0"/>
        <v>92.5</v>
      </c>
      <c r="L25" s="284">
        <v>346</v>
      </c>
      <c r="M25" s="284">
        <v>20.7</v>
      </c>
      <c r="N25" s="418">
        <f t="shared" si="1"/>
        <v>94.017341040462426</v>
      </c>
      <c r="O25" s="284">
        <v>685</v>
      </c>
      <c r="P25" s="284">
        <v>72</v>
      </c>
      <c r="Q25" s="418">
        <f t="shared" si="2"/>
        <v>89.489051094890513</v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7"/>
      <c r="AD25" s="157"/>
      <c r="AE25" s="178" t="str">
        <f t="shared" si="6"/>
        <v/>
      </c>
      <c r="AF25" s="156"/>
      <c r="AG25" s="156"/>
      <c r="AH25" s="125" t="s">
        <v>276</v>
      </c>
      <c r="AI25" s="156" t="s">
        <v>280</v>
      </c>
      <c r="AJ25" s="156" t="s">
        <v>278</v>
      </c>
      <c r="AK25" s="156" t="s">
        <v>278</v>
      </c>
      <c r="AL25" s="312"/>
      <c r="AM25" s="234"/>
      <c r="AN25" s="234"/>
      <c r="AO25" s="162"/>
      <c r="AP25" s="315"/>
      <c r="AQ25" s="452"/>
      <c r="AR25" s="452"/>
      <c r="AS25" s="317"/>
      <c r="AT25" s="164"/>
      <c r="AU25" s="165"/>
      <c r="AV25" s="162"/>
      <c r="AW25" s="452"/>
      <c r="AX25" s="452"/>
      <c r="AY25" s="453"/>
      <c r="AZ25" s="453"/>
      <c r="BA25" s="453"/>
      <c r="BB25" s="453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7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49</v>
      </c>
      <c r="B26" s="221">
        <v>18</v>
      </c>
      <c r="C26" s="162">
        <v>15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7"/>
      <c r="AD26" s="157"/>
      <c r="AE26" s="178" t="str">
        <f t="shared" si="6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317"/>
      <c r="AT26" s="164"/>
      <c r="AU26" s="165"/>
      <c r="AV26" s="162"/>
      <c r="AW26" s="452"/>
      <c r="AX26" s="452"/>
      <c r="AY26" s="453"/>
      <c r="AZ26" s="453"/>
      <c r="BA26" s="453"/>
      <c r="BB26" s="453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7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50</v>
      </c>
      <c r="B27" s="221">
        <v>19</v>
      </c>
      <c r="C27" s="162">
        <v>16</v>
      </c>
      <c r="D27" s="162"/>
      <c r="E27" s="157">
        <v>7.23</v>
      </c>
      <c r="F27" s="157">
        <v>7.29</v>
      </c>
      <c r="G27" s="156">
        <v>1559</v>
      </c>
      <c r="H27" s="156">
        <v>1371</v>
      </c>
      <c r="I27" s="284">
        <v>220</v>
      </c>
      <c r="J27" s="284">
        <v>26</v>
      </c>
      <c r="K27" s="418">
        <f t="shared" si="0"/>
        <v>88.181818181818187</v>
      </c>
      <c r="L27" s="284">
        <v>282</v>
      </c>
      <c r="M27" s="284">
        <v>24</v>
      </c>
      <c r="N27" s="418">
        <f t="shared" si="1"/>
        <v>91.489361702127653</v>
      </c>
      <c r="O27" s="284">
        <v>564</v>
      </c>
      <c r="P27" s="284">
        <v>65</v>
      </c>
      <c r="Q27" s="418">
        <f t="shared" si="2"/>
        <v>88.475177304964532</v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7"/>
      <c r="AD27" s="157"/>
      <c r="AE27" s="178" t="str">
        <f t="shared" si="6"/>
        <v/>
      </c>
      <c r="AF27" s="156"/>
      <c r="AG27" s="156"/>
      <c r="AH27" s="125" t="s">
        <v>276</v>
      </c>
      <c r="AI27" s="156" t="s">
        <v>277</v>
      </c>
      <c r="AJ27" s="156" t="s">
        <v>278</v>
      </c>
      <c r="AK27" s="156" t="s">
        <v>278</v>
      </c>
      <c r="AL27" s="312"/>
      <c r="AM27" s="234"/>
      <c r="AN27" s="234"/>
      <c r="AO27" s="162"/>
      <c r="AP27" s="315"/>
      <c r="AQ27" s="452"/>
      <c r="AR27" s="452"/>
      <c r="AS27" s="317"/>
      <c r="AT27" s="164"/>
      <c r="AU27" s="165"/>
      <c r="AV27" s="162"/>
      <c r="AW27" s="452"/>
      <c r="AX27" s="452"/>
      <c r="AY27" s="453"/>
      <c r="AZ27" s="453"/>
      <c r="BA27" s="453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7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51</v>
      </c>
      <c r="B28" s="221">
        <v>20</v>
      </c>
      <c r="C28" s="162">
        <v>16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7"/>
      <c r="AD28" s="157"/>
      <c r="AE28" s="178" t="str">
        <f t="shared" si="6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52"/>
      <c r="AR28" s="452"/>
      <c r="AS28" s="317"/>
      <c r="AT28" s="164"/>
      <c r="AU28" s="165"/>
      <c r="AV28" s="162"/>
      <c r="AW28" s="452"/>
      <c r="AX28" s="452"/>
      <c r="AY28" s="453"/>
      <c r="AZ28" s="453"/>
      <c r="BA28" s="453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7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52</v>
      </c>
      <c r="B29" s="221">
        <v>21</v>
      </c>
      <c r="C29" s="162">
        <v>15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7"/>
      <c r="AD29" s="157"/>
      <c r="AE29" s="178" t="str">
        <f t="shared" si="6"/>
        <v/>
      </c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52"/>
      <c r="AR29" s="452"/>
      <c r="AS29" s="317"/>
      <c r="AT29" s="164"/>
      <c r="AU29" s="165"/>
      <c r="AV29" s="162"/>
      <c r="AW29" s="452"/>
      <c r="AX29" s="452"/>
      <c r="AY29" s="453"/>
      <c r="AZ29" s="453"/>
      <c r="BA29" s="453"/>
      <c r="BB29" s="453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6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53</v>
      </c>
      <c r="B30" s="221">
        <v>22</v>
      </c>
      <c r="C30" s="162">
        <v>15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7"/>
      <c r="AD30" s="157"/>
      <c r="AE30" s="178" t="str">
        <f t="shared" si="6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317"/>
      <c r="AT30" s="164"/>
      <c r="AU30" s="165"/>
      <c r="AV30" s="162"/>
      <c r="AW30" s="452"/>
      <c r="AX30" s="452"/>
      <c r="AY30" s="453"/>
      <c r="AZ30" s="453"/>
      <c r="BA30" s="453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7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47</v>
      </c>
      <c r="B31" s="221">
        <v>23</v>
      </c>
      <c r="C31" s="162">
        <v>12</v>
      </c>
      <c r="D31" s="162"/>
      <c r="E31" s="157">
        <v>6.59</v>
      </c>
      <c r="F31" s="157">
        <v>7.22</v>
      </c>
      <c r="G31" s="156">
        <v>1816</v>
      </c>
      <c r="H31" s="156">
        <v>1267</v>
      </c>
      <c r="I31" s="284">
        <v>483</v>
      </c>
      <c r="J31" s="284">
        <v>16</v>
      </c>
      <c r="K31" s="418">
        <f t="shared" si="0"/>
        <v>96.687370600414084</v>
      </c>
      <c r="L31" s="284">
        <v>22396</v>
      </c>
      <c r="M31" s="284">
        <v>39</v>
      </c>
      <c r="N31" s="418">
        <f t="shared" si="1"/>
        <v>99.825861761028762</v>
      </c>
      <c r="O31" s="284">
        <v>44792</v>
      </c>
      <c r="P31" s="284">
        <v>106</v>
      </c>
      <c r="Q31" s="418">
        <f t="shared" si="2"/>
        <v>99.763350598321125</v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7">
        <v>32.6</v>
      </c>
      <c r="AD31" s="157">
        <v>11.3</v>
      </c>
      <c r="AE31" s="178">
        <f t="shared" si="6"/>
        <v>65.337423312883431</v>
      </c>
      <c r="AF31" s="156"/>
      <c r="AG31" s="156"/>
      <c r="AH31" s="125" t="s">
        <v>276</v>
      </c>
      <c r="AI31" s="156" t="s">
        <v>277</v>
      </c>
      <c r="AJ31" s="156" t="s">
        <v>278</v>
      </c>
      <c r="AK31" s="156" t="s">
        <v>278</v>
      </c>
      <c r="AL31" s="312"/>
      <c r="AM31" s="234"/>
      <c r="AN31" s="234"/>
      <c r="AO31" s="162"/>
      <c r="AP31" s="315"/>
      <c r="AQ31" s="452"/>
      <c r="AR31" s="452"/>
      <c r="AS31" s="317"/>
      <c r="AT31" s="164"/>
      <c r="AU31" s="165"/>
      <c r="AV31" s="162"/>
      <c r="AW31" s="452"/>
      <c r="AX31" s="452"/>
      <c r="AY31" s="453"/>
      <c r="AZ31" s="453"/>
      <c r="BA31" s="453"/>
      <c r="BB31" s="453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6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48</v>
      </c>
      <c r="B32" s="221">
        <v>24</v>
      </c>
      <c r="C32" s="162">
        <v>12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7"/>
      <c r="AD32" s="157"/>
      <c r="AE32" s="178" t="str">
        <f t="shared" si="6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52"/>
      <c r="AR32" s="452"/>
      <c r="AS32" s="317"/>
      <c r="AT32" s="164"/>
      <c r="AU32" s="165"/>
      <c r="AV32" s="162"/>
      <c r="AW32" s="452"/>
      <c r="AX32" s="452"/>
      <c r="AY32" s="453"/>
      <c r="AZ32" s="453"/>
      <c r="BA32" s="453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7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49</v>
      </c>
      <c r="B33" s="221">
        <v>25</v>
      </c>
      <c r="C33" s="162">
        <v>12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7"/>
      <c r="AD33" s="157"/>
      <c r="AE33" s="178" t="str">
        <f t="shared" si="6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52"/>
      <c r="AR33" s="452"/>
      <c r="AS33" s="317"/>
      <c r="AT33" s="164"/>
      <c r="AU33" s="165"/>
      <c r="AV33" s="162"/>
      <c r="AW33" s="452"/>
      <c r="AX33" s="453"/>
      <c r="AY33" s="453"/>
      <c r="AZ33" s="453"/>
      <c r="BA33" s="453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7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50</v>
      </c>
      <c r="B34" s="221">
        <v>26</v>
      </c>
      <c r="C34" s="162">
        <v>14</v>
      </c>
      <c r="D34" s="162"/>
      <c r="E34" s="157">
        <v>7.18</v>
      </c>
      <c r="F34" s="157">
        <v>7.15</v>
      </c>
      <c r="G34" s="156">
        <v>1540</v>
      </c>
      <c r="H34" s="156">
        <v>1144</v>
      </c>
      <c r="I34" s="284">
        <v>330</v>
      </c>
      <c r="J34" s="284">
        <v>33</v>
      </c>
      <c r="K34" s="418">
        <f t="shared" si="0"/>
        <v>90</v>
      </c>
      <c r="L34" s="284">
        <v>423</v>
      </c>
      <c r="M34" s="284">
        <v>45</v>
      </c>
      <c r="N34" s="418">
        <f t="shared" si="1"/>
        <v>89.361702127659569</v>
      </c>
      <c r="O34" s="284">
        <v>846</v>
      </c>
      <c r="P34" s="284">
        <v>122</v>
      </c>
      <c r="Q34" s="418">
        <f t="shared" si="2"/>
        <v>85.579196217494086</v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7"/>
      <c r="AD34" s="157"/>
      <c r="AE34" s="178" t="str">
        <f t="shared" si="6"/>
        <v/>
      </c>
      <c r="AF34" s="156"/>
      <c r="AG34" s="156"/>
      <c r="AH34" s="125" t="s">
        <v>276</v>
      </c>
      <c r="AI34" s="156" t="s">
        <v>277</v>
      </c>
      <c r="AJ34" s="156" t="s">
        <v>278</v>
      </c>
      <c r="AK34" s="156" t="s">
        <v>278</v>
      </c>
      <c r="AL34" s="312"/>
      <c r="AM34" s="234"/>
      <c r="AN34" s="234"/>
      <c r="AO34" s="162"/>
      <c r="AP34" s="315"/>
      <c r="AQ34" s="452"/>
      <c r="AR34" s="452"/>
      <c r="AS34" s="317"/>
      <c r="AT34" s="164"/>
      <c r="AU34" s="165"/>
      <c r="AV34" s="162"/>
      <c r="AW34" s="452"/>
      <c r="AX34" s="453"/>
      <c r="AY34" s="453"/>
      <c r="AZ34" s="453"/>
      <c r="BA34" s="453"/>
      <c r="BB34" s="453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6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51</v>
      </c>
      <c r="B35" s="221">
        <v>27</v>
      </c>
      <c r="C35" s="162">
        <v>23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7"/>
      <c r="AD35" s="157"/>
      <c r="AE35" s="178" t="str">
        <f t="shared" si="6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52"/>
      <c r="AR35" s="452"/>
      <c r="AS35" s="317"/>
      <c r="AT35" s="164"/>
      <c r="AU35" s="165"/>
      <c r="AV35" s="162"/>
      <c r="AW35" s="452"/>
      <c r="AX35" s="453"/>
      <c r="AY35" s="453"/>
      <c r="AZ35" s="453"/>
      <c r="BA35" s="453"/>
      <c r="BB35" s="427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7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52</v>
      </c>
      <c r="B36" s="221">
        <v>28</v>
      </c>
      <c r="C36" s="162">
        <v>24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3"/>
        <v/>
      </c>
      <c r="AA36" s="308" t="str">
        <f t="shared" si="4"/>
        <v/>
      </c>
      <c r="AB36" s="307" t="str">
        <f t="shared" si="5"/>
        <v/>
      </c>
      <c r="AC36" s="157"/>
      <c r="AD36" s="157"/>
      <c r="AE36" s="178" t="str">
        <f t="shared" si="6"/>
        <v/>
      </c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52"/>
      <c r="AR36" s="452"/>
      <c r="AS36" s="317"/>
      <c r="AT36" s="164"/>
      <c r="AU36" s="165"/>
      <c r="AV36" s="162"/>
      <c r="AW36" s="452"/>
      <c r="AX36" s="452"/>
      <c r="AY36" s="453"/>
      <c r="AZ36" s="453"/>
      <c r="BA36" s="453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7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53</v>
      </c>
      <c r="B37" s="221">
        <v>29</v>
      </c>
      <c r="C37" s="162">
        <v>38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 t="shared" si="3"/>
        <v/>
      </c>
      <c r="AA37" s="308" t="str">
        <f t="shared" si="4"/>
        <v/>
      </c>
      <c r="AB37" s="307" t="str">
        <f t="shared" si="5"/>
        <v/>
      </c>
      <c r="AC37" s="157"/>
      <c r="AD37" s="157"/>
      <c r="AE37" s="178" t="str">
        <f t="shared" si="6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91"/>
      <c r="AR37" s="427"/>
      <c r="AS37" s="317"/>
      <c r="AT37" s="164"/>
      <c r="AU37" s="165"/>
      <c r="AV37" s="162"/>
      <c r="AW37" s="452"/>
      <c r="AX37" s="453"/>
      <c r="AY37" s="453"/>
      <c r="AZ37" s="453"/>
      <c r="BA37" s="453"/>
      <c r="BB37" s="453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7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48</v>
      </c>
      <c r="B38" s="221">
        <v>30</v>
      </c>
      <c r="C38" s="162">
        <v>13</v>
      </c>
      <c r="D38" s="162"/>
      <c r="E38" s="157">
        <v>7.31</v>
      </c>
      <c r="F38" s="157">
        <v>6.74</v>
      </c>
      <c r="G38" s="156">
        <v>1366</v>
      </c>
      <c r="H38" s="156">
        <v>951</v>
      </c>
      <c r="I38" s="284">
        <v>236</v>
      </c>
      <c r="J38" s="284">
        <v>58</v>
      </c>
      <c r="K38" s="418">
        <f t="shared" si="0"/>
        <v>75.423728813559322</v>
      </c>
      <c r="L38" s="284">
        <v>347</v>
      </c>
      <c r="M38" s="284">
        <v>87</v>
      </c>
      <c r="N38" s="418">
        <f t="shared" si="1"/>
        <v>74.927953890489917</v>
      </c>
      <c r="O38" s="284">
        <v>694</v>
      </c>
      <c r="P38" s="284">
        <v>234</v>
      </c>
      <c r="Q38" s="418">
        <f t="shared" si="2"/>
        <v>66.282420749279538</v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si="3"/>
        <v/>
      </c>
      <c r="AA38" s="308" t="str">
        <f t="shared" si="4"/>
        <v/>
      </c>
      <c r="AB38" s="307" t="str">
        <f t="shared" si="5"/>
        <v/>
      </c>
      <c r="AC38" s="157"/>
      <c r="AD38" s="157"/>
      <c r="AE38" s="178" t="str">
        <f t="shared" si="6"/>
        <v/>
      </c>
      <c r="AF38" s="156"/>
      <c r="AG38" s="156"/>
      <c r="AH38" s="125" t="s">
        <v>276</v>
      </c>
      <c r="AI38" s="156" t="s">
        <v>277</v>
      </c>
      <c r="AJ38" s="156" t="s">
        <v>278</v>
      </c>
      <c r="AK38" s="156" t="s">
        <v>278</v>
      </c>
      <c r="AL38" s="312"/>
      <c r="AM38" s="234"/>
      <c r="AN38" s="234"/>
      <c r="AO38" s="162"/>
      <c r="AP38" s="315"/>
      <c r="AQ38" s="491"/>
      <c r="AR38" s="427"/>
      <c r="AS38" s="317"/>
      <c r="AT38" s="164"/>
      <c r="AU38" s="165"/>
      <c r="AV38" s="162"/>
      <c r="AW38" s="453"/>
      <c r="AX38" s="452"/>
      <c r="AY38" s="453"/>
      <c r="AZ38" s="453"/>
      <c r="BA38" s="453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6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ref="Z39:AA39" si="7">IF(AND(R39&lt;&gt;"",V39&lt;&gt;"",X39&lt;&gt;""),R39+V39+X39,"")</f>
        <v/>
      </c>
      <c r="AA39" s="308" t="str">
        <f t="shared" si="7"/>
        <v/>
      </c>
      <c r="AB39" s="307" t="str">
        <f t="shared" ref="AB39" si="8">IF(AND(Z39&lt;&gt;"",AA39&lt;&gt;""),(Z39-AA39)/Z39*100,"")</f>
        <v/>
      </c>
      <c r="AC39" s="157"/>
      <c r="AD39" s="157"/>
      <c r="AE39" s="178" t="str">
        <f t="shared" si="6"/>
        <v/>
      </c>
      <c r="AF39" s="156"/>
      <c r="AG39" s="156"/>
      <c r="AH39" s="125"/>
      <c r="AI39" s="156"/>
      <c r="AJ39" s="156"/>
      <c r="AK39" s="156"/>
      <c r="AL39" s="313"/>
      <c r="AM39" s="235"/>
      <c r="AN39" s="235"/>
      <c r="AO39" s="167"/>
      <c r="AP39" s="316"/>
      <c r="AQ39" s="454"/>
      <c r="AR39" s="455"/>
      <c r="AS39" s="318"/>
      <c r="AT39" s="169"/>
      <c r="AU39" s="170"/>
      <c r="AV39" s="167"/>
      <c r="AW39" s="457"/>
      <c r="AX39" s="457"/>
      <c r="AY39" s="457"/>
      <c r="AZ39" s="457"/>
      <c r="BA39" s="457"/>
      <c r="BB39" s="45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/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447"/>
      <c r="C40" s="172">
        <f>IF(SUM(C9:C39)=0,"",SUM(C9:C39))</f>
        <v>470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20</v>
      </c>
      <c r="AX40" s="172">
        <f>SUM(AX9:AX39)</f>
        <v>2000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9">SUM(BC9:BC39)</f>
        <v>8</v>
      </c>
      <c r="BD40" s="172">
        <f t="shared" si="9"/>
        <v>1.22</v>
      </c>
      <c r="BE40" s="172">
        <f t="shared" si="9"/>
        <v>79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189</v>
      </c>
      <c r="BR40" s="172">
        <f>SUM(BR9:BR39)</f>
        <v>8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220</v>
      </c>
      <c r="B41" s="448"/>
      <c r="C41" s="179">
        <f t="shared" ref="C41" si="10">IF(SUM(C9:C39)=0,"",AVERAGE(C9:C39))</f>
        <v>15.666666666666666</v>
      </c>
      <c r="D41" s="178" t="str">
        <f t="shared" ref="D41:AE41" si="11">IF(SUM(D9:D39)=0,"",AVERAGE(D9:D39))</f>
        <v/>
      </c>
      <c r="E41" s="179">
        <f t="shared" si="11"/>
        <v>7.2420000000000018</v>
      </c>
      <c r="F41" s="179">
        <f t="shared" si="11"/>
        <v>7.2469999999999999</v>
      </c>
      <c r="G41" s="178">
        <f t="shared" si="11"/>
        <v>1577</v>
      </c>
      <c r="H41" s="178">
        <f t="shared" si="11"/>
        <v>1323.3</v>
      </c>
      <c r="I41" s="178">
        <f t="shared" si="11"/>
        <v>265.10000000000002</v>
      </c>
      <c r="J41" s="178">
        <f t="shared" si="11"/>
        <v>31.8</v>
      </c>
      <c r="K41" s="180">
        <f t="shared" si="11"/>
        <v>86.778873620948602</v>
      </c>
      <c r="L41" s="178">
        <f t="shared" si="11"/>
        <v>2566.4</v>
      </c>
      <c r="M41" s="178">
        <f t="shared" si="11"/>
        <v>40.269999999999996</v>
      </c>
      <c r="N41" s="180">
        <f t="shared" si="11"/>
        <v>89.943307870783116</v>
      </c>
      <c r="O41" s="178">
        <f t="shared" si="11"/>
        <v>5131.8999999999996</v>
      </c>
      <c r="P41" s="178">
        <f t="shared" si="11"/>
        <v>110.7</v>
      </c>
      <c r="Q41" s="180">
        <f t="shared" si="11"/>
        <v>86.136579078744688</v>
      </c>
      <c r="R41" s="180" t="str">
        <f t="shared" si="11"/>
        <v/>
      </c>
      <c r="S41" s="180" t="str">
        <f t="shared" si="11"/>
        <v/>
      </c>
      <c r="T41" s="180" t="str">
        <f t="shared" si="11"/>
        <v/>
      </c>
      <c r="U41" s="180" t="str">
        <f t="shared" si="11"/>
        <v/>
      </c>
      <c r="V41" s="179" t="str">
        <f t="shared" si="11"/>
        <v/>
      </c>
      <c r="W41" s="179" t="str">
        <f t="shared" si="11"/>
        <v/>
      </c>
      <c r="X41" s="179" t="str">
        <f t="shared" si="11"/>
        <v/>
      </c>
      <c r="Y41" s="179" t="str">
        <f t="shared" si="11"/>
        <v/>
      </c>
      <c r="Z41" s="180" t="str">
        <f t="shared" si="11"/>
        <v/>
      </c>
      <c r="AA41" s="180" t="str">
        <f t="shared" si="11"/>
        <v/>
      </c>
      <c r="AB41" s="180" t="str">
        <f t="shared" si="11"/>
        <v/>
      </c>
      <c r="AC41" s="180">
        <f t="shared" si="11"/>
        <v>32.6</v>
      </c>
      <c r="AD41" s="180">
        <f t="shared" si="11"/>
        <v>11.3</v>
      </c>
      <c r="AE41" s="180">
        <f t="shared" si="11"/>
        <v>65.337423312883431</v>
      </c>
      <c r="AF41" s="178"/>
      <c r="AG41" s="178"/>
      <c r="AH41" s="178"/>
      <c r="AI41" s="178"/>
      <c r="AJ41" s="178"/>
      <c r="AK41" s="178"/>
      <c r="AL41" s="180" t="str">
        <f t="shared" ref="AL41:BE41" si="12">IF(SUM(AL9:AL39)=0,"",AVERAGE(AL9:AL39))</f>
        <v/>
      </c>
      <c r="AM41" s="180" t="str">
        <f t="shared" si="12"/>
        <v/>
      </c>
      <c r="AN41" s="180" t="str">
        <f t="shared" si="12"/>
        <v/>
      </c>
      <c r="AO41" s="180" t="str">
        <f t="shared" si="12"/>
        <v/>
      </c>
      <c r="AP41" s="180" t="str">
        <f t="shared" si="12"/>
        <v/>
      </c>
      <c r="AQ41" s="180" t="str">
        <f t="shared" si="12"/>
        <v/>
      </c>
      <c r="AR41" s="180" t="str">
        <f t="shared" si="12"/>
        <v/>
      </c>
      <c r="AS41" s="180" t="str">
        <f t="shared" si="12"/>
        <v/>
      </c>
      <c r="AT41" s="180" t="str">
        <f t="shared" si="12"/>
        <v/>
      </c>
      <c r="AU41" s="180" t="str">
        <f t="shared" si="12"/>
        <v/>
      </c>
      <c r="AV41" s="180" t="str">
        <f t="shared" si="12"/>
        <v/>
      </c>
      <c r="AW41" s="180">
        <f t="shared" si="12"/>
        <v>20</v>
      </c>
      <c r="AX41" s="180">
        <f t="shared" si="12"/>
        <v>2000</v>
      </c>
      <c r="AY41" s="180" t="str">
        <f t="shared" si="12"/>
        <v/>
      </c>
      <c r="AZ41" s="180" t="str">
        <f t="shared" si="12"/>
        <v/>
      </c>
      <c r="BA41" s="180">
        <f t="shared" si="12"/>
        <v>1.22</v>
      </c>
      <c r="BB41" s="180" t="str">
        <f t="shared" si="12"/>
        <v/>
      </c>
      <c r="BC41" s="180">
        <f t="shared" si="12"/>
        <v>8</v>
      </c>
      <c r="BD41" s="180">
        <f t="shared" si="12"/>
        <v>1.22</v>
      </c>
      <c r="BE41" s="180">
        <f t="shared" si="12"/>
        <v>79</v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13">IF(SUM(BQ9:BQ39)=0,"",AVERAGE(BQ9:BQ39))</f>
        <v>6.3</v>
      </c>
      <c r="BR41" s="180">
        <f t="shared" si="13"/>
        <v>8</v>
      </c>
      <c r="BS41" s="180" t="str">
        <f t="shared" si="13"/>
        <v/>
      </c>
      <c r="BT41" s="180">
        <f t="shared" si="13"/>
        <v>1.22</v>
      </c>
      <c r="BU41" s="180">
        <f t="shared" si="13"/>
        <v>79</v>
      </c>
    </row>
    <row r="42" spans="1:73" s="41" customFormat="1" ht="24.95" customHeight="1" x14ac:dyDescent="0.25">
      <c r="A42" s="113" t="s">
        <v>14</v>
      </c>
      <c r="B42" s="449"/>
      <c r="C42" s="182">
        <f>MIN(C9:C39)</f>
        <v>12</v>
      </c>
      <c r="D42" s="182">
        <f t="shared" ref="D42:AE42" si="14">MIN(D9:D39)</f>
        <v>0</v>
      </c>
      <c r="E42" s="183">
        <f t="shared" si="14"/>
        <v>6.59</v>
      </c>
      <c r="F42" s="183">
        <f t="shared" si="14"/>
        <v>6.74</v>
      </c>
      <c r="G42" s="182">
        <f t="shared" si="14"/>
        <v>1366</v>
      </c>
      <c r="H42" s="182">
        <f t="shared" si="14"/>
        <v>951</v>
      </c>
      <c r="I42" s="182">
        <f t="shared" si="14"/>
        <v>176</v>
      </c>
      <c r="J42" s="182">
        <f t="shared" si="14"/>
        <v>15</v>
      </c>
      <c r="K42" s="184">
        <f t="shared" si="14"/>
        <v>75.423728813559322</v>
      </c>
      <c r="L42" s="182">
        <f t="shared" si="14"/>
        <v>282</v>
      </c>
      <c r="M42" s="182">
        <f t="shared" si="14"/>
        <v>20.7</v>
      </c>
      <c r="N42" s="184">
        <f t="shared" si="14"/>
        <v>74.927953890489917</v>
      </c>
      <c r="O42" s="182">
        <f t="shared" si="14"/>
        <v>564</v>
      </c>
      <c r="P42" s="182">
        <f t="shared" si="14"/>
        <v>65</v>
      </c>
      <c r="Q42" s="184">
        <f t="shared" si="14"/>
        <v>66.282420749279538</v>
      </c>
      <c r="R42" s="184">
        <f t="shared" si="14"/>
        <v>0</v>
      </c>
      <c r="S42" s="184">
        <f t="shared" si="14"/>
        <v>0</v>
      </c>
      <c r="T42" s="184">
        <f t="shared" si="14"/>
        <v>0</v>
      </c>
      <c r="U42" s="184">
        <f t="shared" si="14"/>
        <v>0</v>
      </c>
      <c r="V42" s="183">
        <f t="shared" si="14"/>
        <v>0</v>
      </c>
      <c r="W42" s="183">
        <f t="shared" si="14"/>
        <v>0</v>
      </c>
      <c r="X42" s="183">
        <f t="shared" si="14"/>
        <v>0</v>
      </c>
      <c r="Y42" s="183">
        <f t="shared" si="14"/>
        <v>0</v>
      </c>
      <c r="Z42" s="184">
        <f t="shared" si="14"/>
        <v>0</v>
      </c>
      <c r="AA42" s="184">
        <f t="shared" si="14"/>
        <v>0</v>
      </c>
      <c r="AB42" s="184">
        <f t="shared" si="14"/>
        <v>0</v>
      </c>
      <c r="AC42" s="184">
        <f t="shared" si="14"/>
        <v>32.6</v>
      </c>
      <c r="AD42" s="184">
        <f>MAX(AD8:AD38)</f>
        <v>11.3</v>
      </c>
      <c r="AE42" s="184">
        <f t="shared" si="14"/>
        <v>65.337423312883431</v>
      </c>
      <c r="AF42" s="182"/>
      <c r="AG42" s="182"/>
      <c r="AH42" s="182"/>
      <c r="AI42" s="182"/>
      <c r="AJ42" s="182"/>
      <c r="AK42" s="182"/>
      <c r="AL42" s="184">
        <f t="shared" ref="AL42:AY42" si="15">MIN(AL9:AL39)</f>
        <v>0</v>
      </c>
      <c r="AM42" s="184">
        <f t="shared" si="15"/>
        <v>0</v>
      </c>
      <c r="AN42" s="184">
        <f t="shared" si="15"/>
        <v>0</v>
      </c>
      <c r="AO42" s="184">
        <f t="shared" si="15"/>
        <v>0</v>
      </c>
      <c r="AP42" s="184">
        <f t="shared" si="15"/>
        <v>0</v>
      </c>
      <c r="AQ42" s="184">
        <f t="shared" si="15"/>
        <v>0</v>
      </c>
      <c r="AR42" s="184">
        <f t="shared" si="15"/>
        <v>0</v>
      </c>
      <c r="AS42" s="184">
        <f t="shared" si="15"/>
        <v>0</v>
      </c>
      <c r="AT42" s="184">
        <f t="shared" si="15"/>
        <v>0</v>
      </c>
      <c r="AU42" s="184">
        <f t="shared" si="15"/>
        <v>0</v>
      </c>
      <c r="AV42" s="184">
        <f t="shared" si="15"/>
        <v>0</v>
      </c>
      <c r="AW42" s="184">
        <f t="shared" si="15"/>
        <v>20</v>
      </c>
      <c r="AX42" s="184">
        <f t="shared" si="15"/>
        <v>2000</v>
      </c>
      <c r="AY42" s="184">
        <f t="shared" si="15"/>
        <v>0</v>
      </c>
      <c r="AZ42" s="182"/>
      <c r="BA42" s="182"/>
      <c r="BB42" s="184">
        <f t="shared" ref="BB42:BE42" si="16">MIN(BB9:BB39)</f>
        <v>0</v>
      </c>
      <c r="BC42" s="184">
        <f t="shared" si="16"/>
        <v>8</v>
      </c>
      <c r="BD42" s="184">
        <f t="shared" si="16"/>
        <v>1.22</v>
      </c>
      <c r="BE42" s="184">
        <f t="shared" si="16"/>
        <v>79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7">MIN(BQ9:BQ39)</f>
        <v>2</v>
      </c>
      <c r="BR42" s="184">
        <f t="shared" si="17"/>
        <v>8</v>
      </c>
      <c r="BS42" s="184">
        <f t="shared" si="17"/>
        <v>0</v>
      </c>
      <c r="BT42" s="184">
        <f t="shared" si="17"/>
        <v>1.22</v>
      </c>
      <c r="BU42" s="184">
        <f t="shared" si="17"/>
        <v>79</v>
      </c>
    </row>
    <row r="43" spans="1:73" s="41" customFormat="1" ht="24.95" customHeight="1" thickBot="1" x14ac:dyDescent="0.3">
      <c r="A43" s="114" t="s">
        <v>13</v>
      </c>
      <c r="B43" s="450"/>
      <c r="C43" s="186">
        <f>MAX(C9:C39)</f>
        <v>38</v>
      </c>
      <c r="D43" s="186">
        <f t="shared" ref="D43:AE43" si="18">MAX(D9:D39)</f>
        <v>0</v>
      </c>
      <c r="E43" s="187">
        <f t="shared" si="18"/>
        <v>7.53</v>
      </c>
      <c r="F43" s="187">
        <f t="shared" si="18"/>
        <v>7.5</v>
      </c>
      <c r="G43" s="186">
        <f t="shared" si="18"/>
        <v>1990</v>
      </c>
      <c r="H43" s="186">
        <f t="shared" si="18"/>
        <v>1542</v>
      </c>
      <c r="I43" s="186">
        <f t="shared" si="18"/>
        <v>483</v>
      </c>
      <c r="J43" s="186">
        <f t="shared" si="18"/>
        <v>58</v>
      </c>
      <c r="K43" s="188">
        <f t="shared" si="18"/>
        <v>96.687370600414084</v>
      </c>
      <c r="L43" s="186">
        <f t="shared" si="18"/>
        <v>22396</v>
      </c>
      <c r="M43" s="186">
        <f t="shared" si="18"/>
        <v>87</v>
      </c>
      <c r="N43" s="188">
        <f t="shared" si="18"/>
        <v>99.825861761028762</v>
      </c>
      <c r="O43" s="186">
        <f t="shared" si="18"/>
        <v>44792</v>
      </c>
      <c r="P43" s="186">
        <f t="shared" si="18"/>
        <v>234</v>
      </c>
      <c r="Q43" s="188">
        <f t="shared" si="18"/>
        <v>99.763350598321125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7">
        <f t="shared" si="18"/>
        <v>0</v>
      </c>
      <c r="W43" s="187">
        <f t="shared" si="18"/>
        <v>0</v>
      </c>
      <c r="X43" s="187">
        <f t="shared" si="18"/>
        <v>0</v>
      </c>
      <c r="Y43" s="187">
        <f t="shared" si="18"/>
        <v>0</v>
      </c>
      <c r="Z43" s="188">
        <f t="shared" si="18"/>
        <v>0</v>
      </c>
      <c r="AA43" s="188">
        <f t="shared" si="18"/>
        <v>0</v>
      </c>
      <c r="AB43" s="188">
        <f t="shared" si="18"/>
        <v>0</v>
      </c>
      <c r="AC43" s="188">
        <f t="shared" si="18"/>
        <v>32.6</v>
      </c>
      <c r="AD43" s="188">
        <f>MAX(AD9:AD39)</f>
        <v>11.3</v>
      </c>
      <c r="AE43" s="188">
        <f t="shared" si="18"/>
        <v>65.337423312883431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0</v>
      </c>
      <c r="AM43" s="188">
        <f t="shared" si="19"/>
        <v>0</v>
      </c>
      <c r="AN43" s="188">
        <f t="shared" si="19"/>
        <v>0</v>
      </c>
      <c r="AO43" s="188">
        <f t="shared" si="19"/>
        <v>0</v>
      </c>
      <c r="AP43" s="188">
        <f t="shared" si="19"/>
        <v>0</v>
      </c>
      <c r="AQ43" s="188">
        <f t="shared" si="19"/>
        <v>0</v>
      </c>
      <c r="AR43" s="188">
        <f t="shared" si="19"/>
        <v>0</v>
      </c>
      <c r="AS43" s="188">
        <f t="shared" si="19"/>
        <v>0</v>
      </c>
      <c r="AT43" s="188">
        <f t="shared" si="19"/>
        <v>0</v>
      </c>
      <c r="AU43" s="188">
        <f t="shared" si="19"/>
        <v>0</v>
      </c>
      <c r="AV43" s="188">
        <f t="shared" si="19"/>
        <v>0</v>
      </c>
      <c r="AW43" s="188">
        <f t="shared" si="19"/>
        <v>20</v>
      </c>
      <c r="AX43" s="188">
        <f t="shared" si="19"/>
        <v>2000</v>
      </c>
      <c r="AY43" s="188">
        <f t="shared" si="19"/>
        <v>0</v>
      </c>
      <c r="AZ43" s="186"/>
      <c r="BA43" s="186"/>
      <c r="BB43" s="188">
        <f t="shared" ref="BB43:BE43" si="20">MAX(BB9:BB39)</f>
        <v>0</v>
      </c>
      <c r="BC43" s="188">
        <f t="shared" si="20"/>
        <v>8</v>
      </c>
      <c r="BD43" s="188">
        <f t="shared" si="20"/>
        <v>1.22</v>
      </c>
      <c r="BE43" s="188">
        <f t="shared" si="20"/>
        <v>79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21">MAX(BQ9:BQ39)</f>
        <v>7</v>
      </c>
      <c r="BR43" s="188">
        <f t="shared" si="21"/>
        <v>8</v>
      </c>
      <c r="BS43" s="188">
        <f t="shared" si="21"/>
        <v>0</v>
      </c>
      <c r="BT43" s="188">
        <f t="shared" si="21"/>
        <v>1.22</v>
      </c>
      <c r="BU43" s="188">
        <f t="shared" si="21"/>
        <v>79</v>
      </c>
    </row>
    <row r="44" spans="1:73" s="41" customFormat="1" ht="24.95" customHeight="1" x14ac:dyDescent="0.25">
      <c r="A44" s="115" t="s">
        <v>54</v>
      </c>
      <c r="B44" s="442"/>
      <c r="C44" s="189">
        <f>AVERAGE(C10:C13,C16:C20,C23:C27,C30:C34,C37:C38)</f>
        <v>14.761904761904763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43"/>
      <c r="C45" s="190">
        <f>AVERAGE(C14,C21,C28,C35)</f>
        <v>17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44"/>
      <c r="C46" s="190">
        <f>AVERAGE(C9,C15,C22,C29,C36)</f>
        <v>18.399999999999999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43"/>
      <c r="C47" s="190">
        <f>AVERAGE(C9,C14:C15,C21:C22,C28:C29,C35:C36)</f>
        <v>17.777777777777779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16.984920634920634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2">
    <dataValidation type="list" allowBlank="1" showInputMessage="1" showErrorMessage="1" sqref="AI9:AI39" xr:uid="{4EA05DFF-CC7C-4B7A-B956-1515C5C6ED74}">
      <formula1>"H,NH"</formula1>
    </dataValidation>
    <dataValidation type="list" allowBlank="1" showInputMessage="1" showErrorMessage="1" sqref="AH9:AH39" xr:uid="{473FCB2D-468B-4C02-90AB-546A7FD07C2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D44:J48 AF44:BU48 K44:AE4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4" zoomScale="55" zoomScaleNormal="55" workbookViewId="0">
      <selection activeCell="AG18" sqref="AG1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abril!C1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91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48</v>
      </c>
      <c r="B9" s="219">
        <v>1</v>
      </c>
      <c r="C9" s="156">
        <v>20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7"/>
      <c r="AT9" s="159"/>
      <c r="AU9" s="160"/>
      <c r="AV9" s="156"/>
      <c r="AW9" s="451"/>
      <c r="AX9" s="451"/>
      <c r="AY9" s="451"/>
      <c r="AZ9" s="451"/>
      <c r="BA9" s="451"/>
      <c r="BB9" s="451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7</v>
      </c>
      <c r="BR9" s="426"/>
      <c r="BS9" s="427"/>
      <c r="BT9" s="427"/>
      <c r="BU9" s="428"/>
    </row>
    <row r="10" spans="1:264" s="41" customFormat="1" ht="24.95" customHeight="1" x14ac:dyDescent="0.25">
      <c r="A10" s="220" t="s">
        <v>49</v>
      </c>
      <c r="B10" s="221">
        <v>2</v>
      </c>
      <c r="C10" s="162">
        <v>19</v>
      </c>
      <c r="D10" s="162"/>
      <c r="E10" s="157"/>
      <c r="F10" s="157"/>
      <c r="G10" s="156"/>
      <c r="H10" s="156"/>
      <c r="I10" s="284"/>
      <c r="J10" s="284"/>
      <c r="K10" s="418" t="str">
        <f t="shared" si="0"/>
        <v/>
      </c>
      <c r="L10" s="284"/>
      <c r="M10" s="284"/>
      <c r="N10" s="418" t="str">
        <f t="shared" si="1"/>
        <v/>
      </c>
      <c r="O10" s="284"/>
      <c r="P10" s="284"/>
      <c r="Q10" s="418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ref="AE10:AE39" si="3">IF(AND(AC10&lt;&gt;"",AD10&lt;&gt;""),(AC10-AD10)/AC10*100,"")</f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52"/>
      <c r="AR10" s="452"/>
      <c r="AS10" s="317"/>
      <c r="AT10" s="164"/>
      <c r="AU10" s="165"/>
      <c r="AV10" s="162"/>
      <c r="AW10" s="453"/>
      <c r="AX10" s="453"/>
      <c r="AY10" s="453"/>
      <c r="AZ10" s="453"/>
      <c r="BA10" s="453"/>
      <c r="BB10" s="453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7</v>
      </c>
      <c r="BR10" s="426"/>
      <c r="BS10" s="427"/>
      <c r="BT10" s="427"/>
      <c r="BU10" s="428"/>
    </row>
    <row r="11" spans="1:264" s="41" customFormat="1" ht="24.95" customHeight="1" x14ac:dyDescent="0.25">
      <c r="A11" s="220" t="s">
        <v>50</v>
      </c>
      <c r="B11" s="221">
        <v>3</v>
      </c>
      <c r="C11" s="162">
        <v>21</v>
      </c>
      <c r="D11" s="162"/>
      <c r="E11" s="157">
        <v>7.46</v>
      </c>
      <c r="F11" s="157">
        <v>7.12</v>
      </c>
      <c r="G11" s="156">
        <v>1472</v>
      </c>
      <c r="H11" s="156">
        <v>1256</v>
      </c>
      <c r="I11" s="284">
        <v>280</v>
      </c>
      <c r="J11" s="284">
        <v>51</v>
      </c>
      <c r="K11" s="418">
        <f t="shared" si="0"/>
        <v>81.785714285714278</v>
      </c>
      <c r="L11" s="284">
        <v>359</v>
      </c>
      <c r="M11" s="284">
        <v>106</v>
      </c>
      <c r="N11" s="418">
        <f t="shared" si="1"/>
        <v>70.473537604456823</v>
      </c>
      <c r="O11" s="284">
        <v>718</v>
      </c>
      <c r="P11" s="284">
        <v>287</v>
      </c>
      <c r="Q11" s="418">
        <f t="shared" si="2"/>
        <v>60.027855153203348</v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3"/>
        <v/>
      </c>
      <c r="AF11" s="156"/>
      <c r="AG11" s="156"/>
      <c r="AH11" s="125" t="s">
        <v>276</v>
      </c>
      <c r="AI11" s="156" t="s">
        <v>277</v>
      </c>
      <c r="AJ11" s="156" t="s">
        <v>278</v>
      </c>
      <c r="AK11" s="156" t="s">
        <v>278</v>
      </c>
      <c r="AL11" s="312"/>
      <c r="AM11" s="234"/>
      <c r="AN11" s="234"/>
      <c r="AO11" s="162"/>
      <c r="AP11" s="315"/>
      <c r="AQ11" s="452"/>
      <c r="AR11" s="452"/>
      <c r="AS11" s="317"/>
      <c r="AT11" s="164"/>
      <c r="AU11" s="165"/>
      <c r="AV11" s="162"/>
      <c r="AW11" s="453"/>
      <c r="AX11" s="453"/>
      <c r="AY11" s="453"/>
      <c r="AZ11" s="453"/>
      <c r="BA11" s="453"/>
      <c r="BB11" s="453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7</v>
      </c>
      <c r="BR11" s="426"/>
      <c r="BS11" s="427"/>
      <c r="BT11" s="427"/>
      <c r="BU11" s="428"/>
    </row>
    <row r="12" spans="1:264" s="41" customFormat="1" ht="24.95" customHeight="1" x14ac:dyDescent="0.25">
      <c r="A12" s="220" t="s">
        <v>51</v>
      </c>
      <c r="B12" s="221">
        <v>4</v>
      </c>
      <c r="C12" s="162">
        <v>20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3"/>
        <v/>
      </c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317"/>
      <c r="AT12" s="164"/>
      <c r="AU12" s="165"/>
      <c r="AV12" s="162"/>
      <c r="AW12" s="453"/>
      <c r="AX12" s="453"/>
      <c r="AY12" s="453"/>
      <c r="AZ12" s="453"/>
      <c r="BA12" s="453"/>
      <c r="BB12" s="453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7</v>
      </c>
      <c r="BR12" s="426"/>
      <c r="BS12" s="427"/>
      <c r="BT12" s="427"/>
      <c r="BU12" s="428"/>
    </row>
    <row r="13" spans="1:264" s="41" customFormat="1" ht="24.95" customHeight="1" x14ac:dyDescent="0.25">
      <c r="A13" s="220" t="s">
        <v>52</v>
      </c>
      <c r="B13" s="221">
        <v>5</v>
      </c>
      <c r="C13" s="162">
        <v>20</v>
      </c>
      <c r="D13" s="162"/>
      <c r="E13" s="157"/>
      <c r="F13" s="157"/>
      <c r="G13" s="156"/>
      <c r="H13" s="156"/>
      <c r="I13" s="284"/>
      <c r="J13" s="284"/>
      <c r="K13" s="418" t="str">
        <f t="shared" si="0"/>
        <v/>
      </c>
      <c r="L13" s="284"/>
      <c r="M13" s="284"/>
      <c r="N13" s="418" t="str">
        <f t="shared" si="1"/>
        <v/>
      </c>
      <c r="O13" s="284"/>
      <c r="P13" s="284"/>
      <c r="Q13" s="41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3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52"/>
      <c r="AR13" s="452"/>
      <c r="AS13" s="317"/>
      <c r="AT13" s="164"/>
      <c r="AU13" s="165"/>
      <c r="AV13" s="162"/>
      <c r="AW13" s="453"/>
      <c r="AX13" s="453"/>
      <c r="AY13" s="453"/>
      <c r="AZ13" s="453"/>
      <c r="BA13" s="453"/>
      <c r="BB13" s="453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7</v>
      </c>
      <c r="BR13" s="426"/>
      <c r="BS13" s="427"/>
      <c r="BT13" s="427"/>
      <c r="BU13" s="428"/>
    </row>
    <row r="14" spans="1:264" s="41" customFormat="1" ht="24.95" customHeight="1" x14ac:dyDescent="0.25">
      <c r="A14" s="220" t="s">
        <v>53</v>
      </c>
      <c r="B14" s="221">
        <v>6</v>
      </c>
      <c r="C14" s="162">
        <v>19</v>
      </c>
      <c r="D14" s="162"/>
      <c r="E14" s="157"/>
      <c r="F14" s="157"/>
      <c r="G14" s="156"/>
      <c r="H14" s="156"/>
      <c r="I14" s="284"/>
      <c r="J14" s="284"/>
      <c r="K14" s="418" t="str">
        <f t="shared" si="0"/>
        <v/>
      </c>
      <c r="L14" s="284"/>
      <c r="M14" s="284"/>
      <c r="N14" s="418" t="str">
        <f t="shared" si="1"/>
        <v/>
      </c>
      <c r="O14" s="284"/>
      <c r="P14" s="284"/>
      <c r="Q14" s="41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3"/>
        <v/>
      </c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52"/>
      <c r="AR14" s="452"/>
      <c r="AS14" s="317"/>
      <c r="AT14" s="164"/>
      <c r="AU14" s="165"/>
      <c r="AV14" s="162"/>
      <c r="AW14" s="453"/>
      <c r="AX14" s="453"/>
      <c r="AY14" s="493"/>
      <c r="AZ14" s="453"/>
      <c r="BA14" s="453"/>
      <c r="BB14" s="453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7</v>
      </c>
      <c r="BR14" s="426"/>
      <c r="BS14" s="427"/>
      <c r="BT14" s="427"/>
      <c r="BU14" s="428"/>
    </row>
    <row r="15" spans="1:264" s="41" customFormat="1" ht="24.95" customHeight="1" x14ac:dyDescent="0.25">
      <c r="A15" s="220" t="s">
        <v>47</v>
      </c>
      <c r="B15" s="221">
        <v>7</v>
      </c>
      <c r="C15" s="162">
        <v>17</v>
      </c>
      <c r="D15" s="162"/>
      <c r="E15" s="157">
        <v>7.59</v>
      </c>
      <c r="F15" s="157">
        <v>7.43</v>
      </c>
      <c r="G15" s="156">
        <v>1541</v>
      </c>
      <c r="H15" s="156">
        <v>1543</v>
      </c>
      <c r="I15" s="284">
        <v>228</v>
      </c>
      <c r="J15" s="284">
        <v>41</v>
      </c>
      <c r="K15" s="418">
        <f t="shared" si="0"/>
        <v>82.017543859649123</v>
      </c>
      <c r="L15" s="284">
        <v>95</v>
      </c>
      <c r="M15" s="284">
        <v>69</v>
      </c>
      <c r="N15" s="418">
        <f t="shared" si="1"/>
        <v>27.368421052631582</v>
      </c>
      <c r="O15" s="284">
        <v>611</v>
      </c>
      <c r="P15" s="284">
        <v>187</v>
      </c>
      <c r="Q15" s="418">
        <f t="shared" si="2"/>
        <v>69.394435351882152</v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3"/>
        <v/>
      </c>
      <c r="AF15" s="156"/>
      <c r="AG15" s="156"/>
      <c r="AH15" s="125" t="s">
        <v>276</v>
      </c>
      <c r="AI15" s="156" t="s">
        <v>277</v>
      </c>
      <c r="AJ15" s="156" t="s">
        <v>278</v>
      </c>
      <c r="AK15" s="156" t="s">
        <v>278</v>
      </c>
      <c r="AL15" s="312"/>
      <c r="AM15" s="234"/>
      <c r="AN15" s="234"/>
      <c r="AO15" s="162"/>
      <c r="AP15" s="315"/>
      <c r="AQ15" s="452"/>
      <c r="AR15" s="452"/>
      <c r="AS15" s="317"/>
      <c r="AT15" s="164"/>
      <c r="AU15" s="165"/>
      <c r="AV15" s="162"/>
      <c r="AW15" s="452"/>
      <c r="AX15" s="453"/>
      <c r="AY15" s="453"/>
      <c r="AZ15" s="453"/>
      <c r="BA15" s="453"/>
      <c r="BB15" s="453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7</v>
      </c>
      <c r="BR15" s="426"/>
      <c r="BS15" s="427"/>
      <c r="BT15" s="427"/>
      <c r="BU15" s="428"/>
    </row>
    <row r="16" spans="1:264" s="41" customFormat="1" ht="24.95" customHeight="1" x14ac:dyDescent="0.25">
      <c r="A16" s="220" t="s">
        <v>48</v>
      </c>
      <c r="B16" s="221">
        <v>8</v>
      </c>
      <c r="C16" s="162">
        <v>17</v>
      </c>
      <c r="D16" s="162"/>
      <c r="E16" s="157">
        <v>8.1</v>
      </c>
      <c r="F16" s="157">
        <v>7.7</v>
      </c>
      <c r="G16" s="156">
        <v>1740</v>
      </c>
      <c r="H16" s="156">
        <v>1650</v>
      </c>
      <c r="I16" s="284">
        <v>240</v>
      </c>
      <c r="J16" s="284">
        <v>24</v>
      </c>
      <c r="K16" s="418">
        <f t="shared" si="0"/>
        <v>90</v>
      </c>
      <c r="L16" s="284">
        <v>259</v>
      </c>
      <c r="M16" s="284">
        <v>24.5</v>
      </c>
      <c r="N16" s="418">
        <f t="shared" si="1"/>
        <v>90.540540540540533</v>
      </c>
      <c r="O16" s="284">
        <v>492</v>
      </c>
      <c r="P16" s="284">
        <v>79</v>
      </c>
      <c r="Q16" s="418">
        <f t="shared" si="2"/>
        <v>83.943089430894318</v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 t="str">
        <f t="shared" si="3"/>
        <v/>
      </c>
      <c r="AF16" s="156"/>
      <c r="AG16" s="156"/>
      <c r="AH16" s="125" t="s">
        <v>276</v>
      </c>
      <c r="AI16" s="156" t="s">
        <v>280</v>
      </c>
      <c r="AJ16" s="156" t="s">
        <v>278</v>
      </c>
      <c r="AK16" s="156" t="s">
        <v>278</v>
      </c>
      <c r="AL16" s="312"/>
      <c r="AM16" s="234"/>
      <c r="AN16" s="234"/>
      <c r="AO16" s="162"/>
      <c r="AP16" s="315"/>
      <c r="AQ16" s="452"/>
      <c r="AR16" s="452"/>
      <c r="AS16" s="317"/>
      <c r="AT16" s="164"/>
      <c r="AU16" s="165"/>
      <c r="AV16" s="162"/>
      <c r="AW16" s="452"/>
      <c r="AX16" s="453"/>
      <c r="AY16" s="453"/>
      <c r="AZ16" s="453"/>
      <c r="BA16" s="453"/>
      <c r="BB16" s="453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7</v>
      </c>
      <c r="BR16" s="426"/>
      <c r="BS16" s="427"/>
      <c r="BT16" s="427"/>
      <c r="BU16" s="428"/>
    </row>
    <row r="17" spans="1:73" s="41" customFormat="1" ht="24.95" customHeight="1" x14ac:dyDescent="0.25">
      <c r="A17" s="220" t="s">
        <v>49</v>
      </c>
      <c r="B17" s="221">
        <v>9</v>
      </c>
      <c r="C17" s="162">
        <v>18</v>
      </c>
      <c r="D17" s="162"/>
      <c r="E17" s="157"/>
      <c r="F17" s="157"/>
      <c r="G17" s="156"/>
      <c r="H17" s="156"/>
      <c r="I17" s="284"/>
      <c r="J17" s="284">
        <v>38</v>
      </c>
      <c r="K17" s="418" t="str">
        <f t="shared" si="0"/>
        <v/>
      </c>
      <c r="L17" s="284"/>
      <c r="M17" s="284"/>
      <c r="N17" s="418" t="str">
        <f t="shared" si="1"/>
        <v/>
      </c>
      <c r="O17" s="284"/>
      <c r="P17" s="284">
        <v>170</v>
      </c>
      <c r="Q17" s="41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3"/>
        <v/>
      </c>
      <c r="AF17" s="156"/>
      <c r="AG17" s="156"/>
      <c r="AH17" s="125" t="s">
        <v>276</v>
      </c>
      <c r="AI17" s="156" t="s">
        <v>277</v>
      </c>
      <c r="AJ17" s="156" t="s">
        <v>278</v>
      </c>
      <c r="AK17" s="156" t="s">
        <v>278</v>
      </c>
      <c r="AL17" s="312"/>
      <c r="AM17" s="234"/>
      <c r="AN17" s="234"/>
      <c r="AO17" s="162"/>
      <c r="AP17" s="315"/>
      <c r="AQ17" s="452"/>
      <c r="AR17" s="452"/>
      <c r="AS17" s="317"/>
      <c r="AT17" s="164"/>
      <c r="AU17" s="165"/>
      <c r="AV17" s="162"/>
      <c r="AW17" s="452"/>
      <c r="AX17" s="452"/>
      <c r="AY17" s="453"/>
      <c r="AZ17" s="453"/>
      <c r="BA17" s="453"/>
      <c r="BB17" s="453">
        <v>1.82</v>
      </c>
      <c r="BC17" s="320">
        <v>6</v>
      </c>
      <c r="BD17" s="320">
        <v>1.82</v>
      </c>
      <c r="BE17" s="320">
        <v>81</v>
      </c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7</v>
      </c>
      <c r="BR17" s="426">
        <v>6</v>
      </c>
      <c r="BS17" s="427"/>
      <c r="BT17" s="427">
        <v>1.82</v>
      </c>
      <c r="BU17" s="428">
        <v>81</v>
      </c>
    </row>
    <row r="18" spans="1:73" s="41" customFormat="1" ht="24.95" customHeight="1" x14ac:dyDescent="0.25">
      <c r="A18" s="220" t="s">
        <v>50</v>
      </c>
      <c r="B18" s="221">
        <v>10</v>
      </c>
      <c r="C18" s="162">
        <v>19</v>
      </c>
      <c r="D18" s="162"/>
      <c r="E18" s="157">
        <v>7.51</v>
      </c>
      <c r="F18" s="157">
        <v>7.36</v>
      </c>
      <c r="G18" s="156">
        <v>132</v>
      </c>
      <c r="H18" s="156">
        <v>1495</v>
      </c>
      <c r="I18" s="284">
        <v>210</v>
      </c>
      <c r="J18" s="284">
        <v>39</v>
      </c>
      <c r="K18" s="418">
        <f t="shared" si="0"/>
        <v>81.428571428571431</v>
      </c>
      <c r="L18" s="284">
        <v>269</v>
      </c>
      <c r="M18" s="284">
        <v>51</v>
      </c>
      <c r="N18" s="418">
        <f t="shared" si="1"/>
        <v>81.040892193308551</v>
      </c>
      <c r="O18" s="284">
        <v>538</v>
      </c>
      <c r="P18" s="284">
        <v>137</v>
      </c>
      <c r="Q18" s="418">
        <f t="shared" si="2"/>
        <v>74.535315985130111</v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3"/>
        <v/>
      </c>
      <c r="AF18" s="156"/>
      <c r="AG18" s="156"/>
      <c r="AH18" s="125" t="s">
        <v>276</v>
      </c>
      <c r="AI18" s="156" t="s">
        <v>277</v>
      </c>
      <c r="AJ18" s="156" t="s">
        <v>278</v>
      </c>
      <c r="AK18" s="156" t="s">
        <v>278</v>
      </c>
      <c r="AL18" s="312"/>
      <c r="AM18" s="234"/>
      <c r="AN18" s="234"/>
      <c r="AO18" s="162"/>
      <c r="AP18" s="315"/>
      <c r="AQ18" s="452"/>
      <c r="AR18" s="452"/>
      <c r="AS18" s="317"/>
      <c r="AT18" s="164"/>
      <c r="AU18" s="165"/>
      <c r="AV18" s="162"/>
      <c r="AW18" s="452">
        <v>25</v>
      </c>
      <c r="AX18" s="453"/>
      <c r="AY18" s="453"/>
      <c r="AZ18" s="453"/>
      <c r="BA18" s="453"/>
      <c r="BB18" s="453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7</v>
      </c>
      <c r="BR18" s="426"/>
      <c r="BS18" s="427"/>
      <c r="BT18" s="427"/>
      <c r="BU18" s="428"/>
    </row>
    <row r="19" spans="1:73" s="41" customFormat="1" ht="24.95" customHeight="1" x14ac:dyDescent="0.25">
      <c r="A19" s="220" t="s">
        <v>51</v>
      </c>
      <c r="B19" s="221">
        <v>11</v>
      </c>
      <c r="C19" s="162">
        <v>19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3"/>
        <v/>
      </c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317"/>
      <c r="AT19" s="164"/>
      <c r="AU19" s="165"/>
      <c r="AV19" s="162"/>
      <c r="AW19" s="452"/>
      <c r="AX19" s="453"/>
      <c r="AY19" s="453"/>
      <c r="AZ19" s="453"/>
      <c r="BA19" s="453"/>
      <c r="BB19" s="453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7</v>
      </c>
      <c r="BR19" s="426"/>
      <c r="BS19" s="427"/>
      <c r="BT19" s="427"/>
      <c r="BU19" s="428"/>
    </row>
    <row r="20" spans="1:73" s="41" customFormat="1" ht="24.95" customHeight="1" x14ac:dyDescent="0.25">
      <c r="A20" s="220" t="s">
        <v>52</v>
      </c>
      <c r="B20" s="221">
        <v>12</v>
      </c>
      <c r="C20" s="162">
        <v>19</v>
      </c>
      <c r="D20" s="162"/>
      <c r="E20" s="157"/>
      <c r="F20" s="157"/>
      <c r="G20" s="156"/>
      <c r="H20" s="156"/>
      <c r="I20" s="284"/>
      <c r="J20" s="284"/>
      <c r="K20" s="418" t="str">
        <f t="shared" si="0"/>
        <v/>
      </c>
      <c r="L20" s="284"/>
      <c r="M20" s="284"/>
      <c r="N20" s="418" t="str">
        <f t="shared" si="1"/>
        <v/>
      </c>
      <c r="O20" s="284"/>
      <c r="P20" s="284"/>
      <c r="Q20" s="41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3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52"/>
      <c r="AR20" s="452"/>
      <c r="AS20" s="317"/>
      <c r="AT20" s="164"/>
      <c r="AU20" s="165"/>
      <c r="AV20" s="162"/>
      <c r="AW20" s="452"/>
      <c r="AX20" s="453"/>
      <c r="AY20" s="453"/>
      <c r="AZ20" s="453"/>
      <c r="BA20" s="453"/>
      <c r="BB20" s="453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7</v>
      </c>
      <c r="BR20" s="426"/>
      <c r="BS20" s="427"/>
      <c r="BT20" s="427"/>
      <c r="BU20" s="428"/>
    </row>
    <row r="21" spans="1:73" s="41" customFormat="1" ht="24.95" customHeight="1" x14ac:dyDescent="0.25">
      <c r="A21" s="220" t="s">
        <v>53</v>
      </c>
      <c r="B21" s="221">
        <v>13</v>
      </c>
      <c r="C21" s="162">
        <v>18</v>
      </c>
      <c r="D21" s="162"/>
      <c r="E21" s="157"/>
      <c r="F21" s="157"/>
      <c r="G21" s="156"/>
      <c r="H21" s="156"/>
      <c r="I21" s="284">
        <v>226</v>
      </c>
      <c r="J21" s="284">
        <v>92</v>
      </c>
      <c r="K21" s="418">
        <f t="shared" si="0"/>
        <v>59.292035398230091</v>
      </c>
      <c r="L21" s="284"/>
      <c r="M21" s="284"/>
      <c r="N21" s="418" t="str">
        <f t="shared" si="1"/>
        <v/>
      </c>
      <c r="O21" s="284">
        <v>794</v>
      </c>
      <c r="P21" s="284">
        <v>249</v>
      </c>
      <c r="Q21" s="418">
        <f t="shared" si="2"/>
        <v>68.639798488664979</v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3"/>
        <v/>
      </c>
      <c r="AF21" s="156"/>
      <c r="AG21" s="156"/>
      <c r="AH21" s="125" t="s">
        <v>276</v>
      </c>
      <c r="AI21" s="156" t="s">
        <v>277</v>
      </c>
      <c r="AJ21" s="156" t="s">
        <v>278</v>
      </c>
      <c r="AK21" s="156" t="s">
        <v>278</v>
      </c>
      <c r="AL21" s="312"/>
      <c r="AM21" s="234"/>
      <c r="AN21" s="234"/>
      <c r="AO21" s="162"/>
      <c r="AP21" s="315"/>
      <c r="AQ21" s="452"/>
      <c r="AR21" s="452"/>
      <c r="AS21" s="317"/>
      <c r="AT21" s="164"/>
      <c r="AU21" s="165"/>
      <c r="AV21" s="162"/>
      <c r="AW21" s="452"/>
      <c r="AX21" s="453"/>
      <c r="AY21" s="453"/>
      <c r="AZ21" s="453"/>
      <c r="BA21" s="453"/>
      <c r="BB21" s="453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3</v>
      </c>
      <c r="BR21" s="426"/>
      <c r="BS21" s="427"/>
      <c r="BT21" s="427"/>
      <c r="BU21" s="428"/>
    </row>
    <row r="22" spans="1:73" s="41" customFormat="1" ht="24.95" customHeight="1" x14ac:dyDescent="0.25">
      <c r="A22" s="220" t="s">
        <v>47</v>
      </c>
      <c r="B22" s="221">
        <v>14</v>
      </c>
      <c r="C22" s="162">
        <v>18</v>
      </c>
      <c r="D22" s="162"/>
      <c r="E22" s="157">
        <v>7.55</v>
      </c>
      <c r="F22" s="157">
        <v>7.28</v>
      </c>
      <c r="G22" s="156">
        <v>1119</v>
      </c>
      <c r="H22" s="156">
        <v>1632</v>
      </c>
      <c r="I22" s="284">
        <v>136</v>
      </c>
      <c r="J22" s="284">
        <v>65</v>
      </c>
      <c r="K22" s="418">
        <f t="shared" si="0"/>
        <v>52.205882352941181</v>
      </c>
      <c r="L22" s="284">
        <v>106</v>
      </c>
      <c r="M22" s="284">
        <v>10</v>
      </c>
      <c r="N22" s="418">
        <f t="shared" si="1"/>
        <v>90.566037735849065</v>
      </c>
      <c r="O22" s="284">
        <v>483</v>
      </c>
      <c r="P22" s="284">
        <v>229</v>
      </c>
      <c r="Q22" s="418">
        <f t="shared" si="2"/>
        <v>52.587991718426494</v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3"/>
        <v/>
      </c>
      <c r="AF22" s="156"/>
      <c r="AG22" s="156"/>
      <c r="AH22" s="125" t="s">
        <v>276</v>
      </c>
      <c r="AI22" s="156" t="s">
        <v>277</v>
      </c>
      <c r="AJ22" s="156" t="s">
        <v>278</v>
      </c>
      <c r="AK22" s="156" t="s">
        <v>278</v>
      </c>
      <c r="AL22" s="312"/>
      <c r="AM22" s="234"/>
      <c r="AN22" s="234"/>
      <c r="AO22" s="162"/>
      <c r="AP22" s="315"/>
      <c r="AQ22" s="452"/>
      <c r="AR22" s="452"/>
      <c r="AS22" s="317"/>
      <c r="AT22" s="164"/>
      <c r="AU22" s="165"/>
      <c r="AV22" s="162"/>
      <c r="AW22" s="452"/>
      <c r="AX22" s="453">
        <v>1500</v>
      </c>
      <c r="AY22" s="453"/>
      <c r="AZ22" s="453"/>
      <c r="BA22" s="453"/>
      <c r="BB22" s="427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8</v>
      </c>
      <c r="BR22" s="426"/>
      <c r="BS22" s="427"/>
      <c r="BT22" s="427"/>
      <c r="BU22" s="428"/>
    </row>
    <row r="23" spans="1:73" s="41" customFormat="1" ht="24.95" customHeight="1" x14ac:dyDescent="0.25">
      <c r="A23" s="220" t="s">
        <v>48</v>
      </c>
      <c r="B23" s="221">
        <v>15</v>
      </c>
      <c r="C23" s="162">
        <v>18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3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317"/>
      <c r="AT23" s="164"/>
      <c r="AU23" s="165"/>
      <c r="AV23" s="162"/>
      <c r="AW23" s="452"/>
      <c r="AX23" s="453"/>
      <c r="AY23" s="453"/>
      <c r="AZ23" s="453"/>
      <c r="BA23" s="453"/>
      <c r="BB23" s="453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8</v>
      </c>
      <c r="BR23" s="426"/>
      <c r="BS23" s="427"/>
      <c r="BT23" s="427"/>
      <c r="BU23" s="428"/>
    </row>
    <row r="24" spans="1:73" s="41" customFormat="1" ht="24.95" customHeight="1" x14ac:dyDescent="0.25">
      <c r="A24" s="220" t="s">
        <v>49</v>
      </c>
      <c r="B24" s="221">
        <v>16</v>
      </c>
      <c r="C24" s="162">
        <v>18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3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52"/>
      <c r="AR24" s="452"/>
      <c r="AS24" s="317"/>
      <c r="AT24" s="164"/>
      <c r="AU24" s="165"/>
      <c r="AV24" s="162"/>
      <c r="AW24" s="452"/>
      <c r="AX24" s="453"/>
      <c r="AY24" s="453"/>
      <c r="AZ24" s="453"/>
      <c r="BA24" s="453"/>
      <c r="BB24" s="453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8</v>
      </c>
      <c r="BR24" s="426"/>
      <c r="BS24" s="427"/>
      <c r="BT24" s="427"/>
      <c r="BU24" s="428"/>
    </row>
    <row r="25" spans="1:73" s="41" customFormat="1" ht="24.95" customHeight="1" x14ac:dyDescent="0.25">
      <c r="A25" s="220" t="s">
        <v>50</v>
      </c>
      <c r="B25" s="221">
        <v>17</v>
      </c>
      <c r="C25" s="162">
        <v>18</v>
      </c>
      <c r="D25" s="162"/>
      <c r="E25" s="157">
        <v>7.29</v>
      </c>
      <c r="F25" s="157">
        <v>7.17</v>
      </c>
      <c r="G25" s="156">
        <v>1275</v>
      </c>
      <c r="H25" s="156">
        <v>1349</v>
      </c>
      <c r="I25" s="284">
        <v>192</v>
      </c>
      <c r="J25" s="284">
        <v>35</v>
      </c>
      <c r="K25" s="418">
        <f t="shared" si="0"/>
        <v>81.770833333333343</v>
      </c>
      <c r="L25" s="284">
        <v>246</v>
      </c>
      <c r="M25" s="284">
        <v>47</v>
      </c>
      <c r="N25" s="418">
        <f t="shared" si="1"/>
        <v>80.894308943089428</v>
      </c>
      <c r="O25" s="284">
        <v>492</v>
      </c>
      <c r="P25" s="284">
        <v>128</v>
      </c>
      <c r="Q25" s="418">
        <f t="shared" si="2"/>
        <v>73.983739837398375</v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 t="str">
        <f t="shared" si="3"/>
        <v/>
      </c>
      <c r="AF25" s="156"/>
      <c r="AG25" s="156"/>
      <c r="AH25" s="125" t="s">
        <v>276</v>
      </c>
      <c r="AI25" s="156" t="s">
        <v>277</v>
      </c>
      <c r="AJ25" s="156" t="s">
        <v>278</v>
      </c>
      <c r="AK25" s="156" t="s">
        <v>278</v>
      </c>
      <c r="AL25" s="312"/>
      <c r="AM25" s="234"/>
      <c r="AN25" s="234"/>
      <c r="AO25" s="162"/>
      <c r="AP25" s="315"/>
      <c r="AQ25" s="452"/>
      <c r="AR25" s="452"/>
      <c r="AS25" s="317"/>
      <c r="AT25" s="164"/>
      <c r="AU25" s="165"/>
      <c r="AV25" s="162"/>
      <c r="AW25" s="452"/>
      <c r="AX25" s="453"/>
      <c r="AY25" s="453"/>
      <c r="AZ25" s="453"/>
      <c r="BA25" s="453"/>
      <c r="BB25" s="453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8</v>
      </c>
      <c r="BR25" s="426"/>
      <c r="BS25" s="427"/>
      <c r="BT25" s="427"/>
      <c r="BU25" s="428"/>
    </row>
    <row r="26" spans="1:73" s="41" customFormat="1" ht="24.95" customHeight="1" x14ac:dyDescent="0.25">
      <c r="A26" s="220" t="s">
        <v>51</v>
      </c>
      <c r="B26" s="221">
        <v>18</v>
      </c>
      <c r="C26" s="162">
        <v>18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3"/>
        <v/>
      </c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317"/>
      <c r="AT26" s="164"/>
      <c r="AU26" s="165"/>
      <c r="AV26" s="162"/>
      <c r="AW26" s="452"/>
      <c r="AX26" s="453"/>
      <c r="AY26" s="453"/>
      <c r="AZ26" s="453"/>
      <c r="BA26" s="453"/>
      <c r="BB26" s="453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8</v>
      </c>
      <c r="BR26" s="426"/>
      <c r="BS26" s="427"/>
      <c r="BT26" s="427"/>
      <c r="BU26" s="428"/>
    </row>
    <row r="27" spans="1:73" s="41" customFormat="1" ht="24.95" customHeight="1" x14ac:dyDescent="0.25">
      <c r="A27" s="220" t="s">
        <v>52</v>
      </c>
      <c r="B27" s="221">
        <v>19</v>
      </c>
      <c r="C27" s="162">
        <v>18</v>
      </c>
      <c r="D27" s="162"/>
      <c r="E27" s="157"/>
      <c r="F27" s="157"/>
      <c r="G27" s="156"/>
      <c r="H27" s="156"/>
      <c r="I27" s="284"/>
      <c r="J27" s="284"/>
      <c r="K27" s="418" t="str">
        <f t="shared" si="0"/>
        <v/>
      </c>
      <c r="L27" s="284"/>
      <c r="M27" s="284"/>
      <c r="N27" s="418" t="str">
        <f t="shared" si="1"/>
        <v/>
      </c>
      <c r="O27" s="284"/>
      <c r="P27" s="284"/>
      <c r="Q27" s="41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3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52"/>
      <c r="AR27" s="452"/>
      <c r="AS27" s="317"/>
      <c r="AT27" s="164"/>
      <c r="AU27" s="165"/>
      <c r="AV27" s="162"/>
      <c r="AW27" s="452"/>
      <c r="AX27" s="453"/>
      <c r="AY27" s="453"/>
      <c r="AZ27" s="453"/>
      <c r="BA27" s="453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8</v>
      </c>
      <c r="BR27" s="426"/>
      <c r="BS27" s="427"/>
      <c r="BT27" s="427"/>
      <c r="BU27" s="428"/>
    </row>
    <row r="28" spans="1:73" s="41" customFormat="1" ht="24.95" customHeight="1" x14ac:dyDescent="0.25">
      <c r="A28" s="220" t="s">
        <v>53</v>
      </c>
      <c r="B28" s="221">
        <v>20</v>
      </c>
      <c r="C28" s="162">
        <v>19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 t="str">
        <f t="shared" si="3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52"/>
      <c r="AR28" s="452"/>
      <c r="AS28" s="317"/>
      <c r="AT28" s="164"/>
      <c r="AU28" s="165"/>
      <c r="AV28" s="162"/>
      <c r="AW28" s="452"/>
      <c r="AX28" s="453"/>
      <c r="AY28" s="453"/>
      <c r="AZ28" s="453"/>
      <c r="BA28" s="453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11</v>
      </c>
      <c r="BR28" s="426"/>
      <c r="BS28" s="427"/>
      <c r="BT28" s="427"/>
      <c r="BU28" s="428"/>
    </row>
    <row r="29" spans="1:73" s="41" customFormat="1" ht="24.95" customHeight="1" x14ac:dyDescent="0.25">
      <c r="A29" s="220" t="s">
        <v>47</v>
      </c>
      <c r="B29" s="221">
        <v>21</v>
      </c>
      <c r="C29" s="162">
        <v>18</v>
      </c>
      <c r="D29" s="162"/>
      <c r="E29" s="157">
        <v>7.07</v>
      </c>
      <c r="F29" s="157">
        <v>7.11</v>
      </c>
      <c r="G29" s="156">
        <v>1607</v>
      </c>
      <c r="H29" s="156">
        <v>946</v>
      </c>
      <c r="I29" s="284">
        <v>180</v>
      </c>
      <c r="J29" s="284">
        <v>33</v>
      </c>
      <c r="K29" s="418">
        <f t="shared" si="0"/>
        <v>81.666666666666671</v>
      </c>
      <c r="L29" s="284">
        <v>419</v>
      </c>
      <c r="M29" s="284">
        <v>26</v>
      </c>
      <c r="N29" s="418">
        <f t="shared" si="1"/>
        <v>93.794749403341299</v>
      </c>
      <c r="O29" s="284">
        <v>837</v>
      </c>
      <c r="P29" s="284">
        <v>109</v>
      </c>
      <c r="Q29" s="418">
        <f t="shared" si="2"/>
        <v>86.977299880525678</v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>
        <v>8.5</v>
      </c>
      <c r="AD29" s="157">
        <v>5.7</v>
      </c>
      <c r="AE29" s="178">
        <f t="shared" si="3"/>
        <v>32.941176470588232</v>
      </c>
      <c r="AF29" s="156"/>
      <c r="AG29" s="156"/>
      <c r="AH29" s="125" t="s">
        <v>276</v>
      </c>
      <c r="AI29" s="156" t="s">
        <v>277</v>
      </c>
      <c r="AJ29" s="156" t="s">
        <v>278</v>
      </c>
      <c r="AK29" s="156" t="s">
        <v>278</v>
      </c>
      <c r="AL29" s="312"/>
      <c r="AM29" s="234"/>
      <c r="AN29" s="234"/>
      <c r="AO29" s="162"/>
      <c r="AP29" s="315"/>
      <c r="AQ29" s="452"/>
      <c r="AR29" s="452"/>
      <c r="AS29" s="317"/>
      <c r="AT29" s="164"/>
      <c r="AU29" s="165"/>
      <c r="AV29" s="162"/>
      <c r="AW29" s="452"/>
      <c r="AX29" s="453"/>
      <c r="AY29" s="453"/>
      <c r="AZ29" s="453"/>
      <c r="BA29" s="453"/>
      <c r="BB29" s="453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6</v>
      </c>
      <c r="BR29" s="426"/>
      <c r="BS29" s="427"/>
      <c r="BT29" s="427"/>
      <c r="BU29" s="428"/>
    </row>
    <row r="30" spans="1:73" s="41" customFormat="1" ht="24.95" customHeight="1" x14ac:dyDescent="0.25">
      <c r="A30" s="220" t="s">
        <v>48</v>
      </c>
      <c r="B30" s="221">
        <v>22</v>
      </c>
      <c r="C30" s="162">
        <v>19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3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317"/>
      <c r="AT30" s="164"/>
      <c r="AU30" s="165"/>
      <c r="AV30" s="162"/>
      <c r="AW30" s="452"/>
      <c r="AX30" s="453"/>
      <c r="AY30" s="453"/>
      <c r="AZ30" s="453"/>
      <c r="BA30" s="453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6</v>
      </c>
      <c r="BR30" s="426"/>
      <c r="BS30" s="427"/>
      <c r="BT30" s="427"/>
      <c r="BU30" s="428"/>
    </row>
    <row r="31" spans="1:73" s="41" customFormat="1" ht="24.95" customHeight="1" x14ac:dyDescent="0.25">
      <c r="A31" s="220" t="s">
        <v>49</v>
      </c>
      <c r="B31" s="221">
        <v>23</v>
      </c>
      <c r="C31" s="162">
        <v>18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3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52"/>
      <c r="AR31" s="452"/>
      <c r="AS31" s="317"/>
      <c r="AT31" s="164"/>
      <c r="AU31" s="165"/>
      <c r="AV31" s="162"/>
      <c r="AW31" s="452"/>
      <c r="AX31" s="453"/>
      <c r="AY31" s="453"/>
      <c r="AZ31" s="453"/>
      <c r="BA31" s="453"/>
      <c r="BB31" s="453">
        <v>1.69</v>
      </c>
      <c r="BC31" s="320">
        <v>8</v>
      </c>
      <c r="BD31" s="320">
        <v>1.69</v>
      </c>
      <c r="BE31" s="320">
        <v>82</v>
      </c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6</v>
      </c>
      <c r="BR31" s="426">
        <v>8</v>
      </c>
      <c r="BS31" s="427"/>
      <c r="BT31" s="427">
        <v>1.69</v>
      </c>
      <c r="BU31" s="428">
        <v>82</v>
      </c>
    </row>
    <row r="32" spans="1:73" s="41" customFormat="1" ht="24.95" customHeight="1" x14ac:dyDescent="0.25">
      <c r="A32" s="220" t="s">
        <v>50</v>
      </c>
      <c r="B32" s="221">
        <v>24</v>
      </c>
      <c r="C32" s="162">
        <v>18</v>
      </c>
      <c r="D32" s="162"/>
      <c r="E32" s="157">
        <v>7.01</v>
      </c>
      <c r="F32" s="157">
        <v>7.39</v>
      </c>
      <c r="G32" s="156">
        <v>1543</v>
      </c>
      <c r="H32" s="156">
        <v>1148</v>
      </c>
      <c r="I32" s="284">
        <v>214</v>
      </c>
      <c r="J32" s="284">
        <v>29</v>
      </c>
      <c r="K32" s="418">
        <f t="shared" si="0"/>
        <v>86.44859813084112</v>
      </c>
      <c r="L32" s="284">
        <v>274</v>
      </c>
      <c r="M32" s="284">
        <v>23</v>
      </c>
      <c r="N32" s="418">
        <f t="shared" si="1"/>
        <v>91.605839416058402</v>
      </c>
      <c r="O32" s="284">
        <v>549</v>
      </c>
      <c r="P32" s="284">
        <v>74</v>
      </c>
      <c r="Q32" s="418">
        <f t="shared" si="2"/>
        <v>86.520947176684885</v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3"/>
        <v/>
      </c>
      <c r="AF32" s="156"/>
      <c r="AG32" s="156"/>
      <c r="AH32" s="125" t="s">
        <v>276</v>
      </c>
      <c r="AI32" s="156" t="s">
        <v>277</v>
      </c>
      <c r="AJ32" s="156" t="s">
        <v>278</v>
      </c>
      <c r="AK32" s="156" t="s">
        <v>278</v>
      </c>
      <c r="AL32" s="312"/>
      <c r="AM32" s="234"/>
      <c r="AN32" s="234"/>
      <c r="AO32" s="162"/>
      <c r="AP32" s="315"/>
      <c r="AQ32" s="452"/>
      <c r="AR32" s="452"/>
      <c r="AS32" s="317"/>
      <c r="AT32" s="164"/>
      <c r="AU32" s="165"/>
      <c r="AV32" s="162"/>
      <c r="AW32" s="452"/>
      <c r="AX32" s="453"/>
      <c r="AY32" s="453"/>
      <c r="AZ32" s="453"/>
      <c r="BA32" s="453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10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51</v>
      </c>
      <c r="B33" s="221">
        <v>25</v>
      </c>
      <c r="C33" s="162">
        <v>24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3"/>
        <v/>
      </c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52"/>
      <c r="AR33" s="452"/>
      <c r="AS33" s="317"/>
      <c r="AT33" s="164"/>
      <c r="AU33" s="165"/>
      <c r="AV33" s="162"/>
      <c r="AW33" s="452"/>
      <c r="AX33" s="453"/>
      <c r="AY33" s="453"/>
      <c r="AZ33" s="453"/>
      <c r="BA33" s="453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6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52</v>
      </c>
      <c r="B34" s="221">
        <v>26</v>
      </c>
      <c r="C34" s="162">
        <v>25</v>
      </c>
      <c r="D34" s="162"/>
      <c r="E34" s="157"/>
      <c r="F34" s="157"/>
      <c r="G34" s="156"/>
      <c r="H34" s="156"/>
      <c r="I34" s="284"/>
      <c r="J34" s="284"/>
      <c r="K34" s="418" t="str">
        <f t="shared" si="0"/>
        <v/>
      </c>
      <c r="L34" s="284"/>
      <c r="M34" s="284"/>
      <c r="N34" s="418" t="str">
        <f t="shared" si="1"/>
        <v/>
      </c>
      <c r="O34" s="284"/>
      <c r="P34" s="284"/>
      <c r="Q34" s="41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3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52"/>
      <c r="AR34" s="452"/>
      <c r="AS34" s="317"/>
      <c r="AT34" s="164"/>
      <c r="AU34" s="165"/>
      <c r="AV34" s="162"/>
      <c r="AW34" s="452"/>
      <c r="AX34" s="453"/>
      <c r="AY34" s="453"/>
      <c r="AZ34" s="453"/>
      <c r="BA34" s="453"/>
      <c r="BB34" s="453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6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53</v>
      </c>
      <c r="B35" s="221">
        <v>27</v>
      </c>
      <c r="C35" s="162">
        <v>23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3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52"/>
      <c r="AR35" s="452"/>
      <c r="AS35" s="317"/>
      <c r="AT35" s="164"/>
      <c r="AU35" s="165"/>
      <c r="AV35" s="162"/>
      <c r="AW35" s="452"/>
      <c r="AX35" s="453"/>
      <c r="AY35" s="453"/>
      <c r="AZ35" s="453"/>
      <c r="BA35" s="453"/>
      <c r="BB35" s="453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8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47</v>
      </c>
      <c r="B36" s="221">
        <v>28</v>
      </c>
      <c r="C36" s="162">
        <v>23</v>
      </c>
      <c r="D36" s="162"/>
      <c r="E36" s="157">
        <v>6.93</v>
      </c>
      <c r="F36" s="157">
        <v>7.5</v>
      </c>
      <c r="G36" s="156">
        <v>1412</v>
      </c>
      <c r="H36" s="156">
        <v>1247</v>
      </c>
      <c r="I36" s="284">
        <v>264</v>
      </c>
      <c r="J36" s="284">
        <v>27</v>
      </c>
      <c r="K36" s="418">
        <f t="shared" si="0"/>
        <v>89.772727272727266</v>
      </c>
      <c r="L36" s="284">
        <v>459</v>
      </c>
      <c r="M36" s="284">
        <v>22</v>
      </c>
      <c r="N36" s="418">
        <f t="shared" si="1"/>
        <v>95.20697167755992</v>
      </c>
      <c r="O36" s="284">
        <v>917</v>
      </c>
      <c r="P36" s="284">
        <v>77</v>
      </c>
      <c r="Q36" s="418">
        <f t="shared" si="2"/>
        <v>91.603053435114504</v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 t="str">
        <f t="shared" si="3"/>
        <v/>
      </c>
      <c r="AF36" s="156"/>
      <c r="AG36" s="156"/>
      <c r="AH36" s="125" t="s">
        <v>276</v>
      </c>
      <c r="AI36" s="156" t="s">
        <v>277</v>
      </c>
      <c r="AJ36" s="156" t="s">
        <v>278</v>
      </c>
      <c r="AK36" s="156" t="s">
        <v>278</v>
      </c>
      <c r="AL36" s="312"/>
      <c r="AM36" s="234"/>
      <c r="AN36" s="234"/>
      <c r="AO36" s="162"/>
      <c r="AP36" s="315"/>
      <c r="AQ36" s="452"/>
      <c r="AR36" s="452"/>
      <c r="AS36" s="317"/>
      <c r="AT36" s="164"/>
      <c r="AU36" s="165"/>
      <c r="AV36" s="162"/>
      <c r="AW36" s="453"/>
      <c r="AX36" s="453"/>
      <c r="AY36" s="453"/>
      <c r="AZ36" s="453"/>
      <c r="BA36" s="453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7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48</v>
      </c>
      <c r="B37" s="221">
        <v>29</v>
      </c>
      <c r="C37" s="162">
        <v>22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3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52"/>
      <c r="AR37" s="452"/>
      <c r="AS37" s="317"/>
      <c r="AT37" s="164"/>
      <c r="AU37" s="165"/>
      <c r="AV37" s="162"/>
      <c r="AW37" s="453"/>
      <c r="AX37" s="453"/>
      <c r="AY37" s="453"/>
      <c r="AZ37" s="453"/>
      <c r="BA37" s="453"/>
      <c r="BB37" s="453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7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49</v>
      </c>
      <c r="B38" s="221">
        <v>30</v>
      </c>
      <c r="C38" s="162">
        <v>23</v>
      </c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 t="str">
        <f t="shared" si="3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52"/>
      <c r="AR38" s="452"/>
      <c r="AS38" s="317"/>
      <c r="AT38" s="164"/>
      <c r="AU38" s="165"/>
      <c r="AV38" s="162"/>
      <c r="AW38" s="452"/>
      <c r="AX38" s="453"/>
      <c r="AY38" s="453"/>
      <c r="AZ38" s="453"/>
      <c r="BA38" s="453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7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0" t="s">
        <v>50</v>
      </c>
      <c r="B39" s="223">
        <v>31</v>
      </c>
      <c r="C39" s="167">
        <v>22</v>
      </c>
      <c r="D39" s="167"/>
      <c r="E39" s="157">
        <v>7.27</v>
      </c>
      <c r="F39" s="157">
        <v>7.31</v>
      </c>
      <c r="G39" s="156">
        <v>1297</v>
      </c>
      <c r="H39" s="156">
        <v>1325</v>
      </c>
      <c r="I39" s="284">
        <v>242</v>
      </c>
      <c r="J39" s="284">
        <v>30</v>
      </c>
      <c r="K39" s="418">
        <f t="shared" si="0"/>
        <v>87.603305785123965</v>
      </c>
      <c r="L39" s="284">
        <v>310</v>
      </c>
      <c r="M39" s="284">
        <v>25</v>
      </c>
      <c r="N39" s="418">
        <f t="shared" si="1"/>
        <v>91.935483870967744</v>
      </c>
      <c r="O39" s="284">
        <v>621</v>
      </c>
      <c r="P39" s="284">
        <v>77</v>
      </c>
      <c r="Q39" s="418">
        <f t="shared" si="2"/>
        <v>87.600644122383258</v>
      </c>
      <c r="R39" s="284"/>
      <c r="S39" s="284"/>
      <c r="T39" s="157"/>
      <c r="U39" s="157"/>
      <c r="V39" s="157"/>
      <c r="W39" s="157"/>
      <c r="X39" s="157"/>
      <c r="Y39" s="157"/>
      <c r="Z39" s="308"/>
      <c r="AA39" s="308"/>
      <c r="AB39" s="307"/>
      <c r="AC39" s="157"/>
      <c r="AD39" s="157"/>
      <c r="AE39" s="178" t="str">
        <f t="shared" si="3"/>
        <v/>
      </c>
      <c r="AF39" s="156"/>
      <c r="AG39" s="156"/>
      <c r="AH39" s="125" t="s">
        <v>276</v>
      </c>
      <c r="AI39" s="156" t="s">
        <v>277</v>
      </c>
      <c r="AJ39" s="156" t="s">
        <v>278</v>
      </c>
      <c r="AK39" s="156" t="s">
        <v>278</v>
      </c>
      <c r="AL39" s="313"/>
      <c r="AM39" s="235"/>
      <c r="AN39" s="235"/>
      <c r="AO39" s="167"/>
      <c r="AP39" s="316"/>
      <c r="AQ39" s="454"/>
      <c r="AR39" s="455"/>
      <c r="AS39" s="318"/>
      <c r="AT39" s="169"/>
      <c r="AU39" s="170"/>
      <c r="AV39" s="167"/>
      <c r="AW39" s="457"/>
      <c r="AX39" s="457"/>
      <c r="AY39" s="457"/>
      <c r="AZ39" s="457"/>
      <c r="BA39" s="457"/>
      <c r="BB39" s="45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>
        <v>7</v>
      </c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608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25</v>
      </c>
      <c r="AX40" s="172">
        <f>SUM(AX9:AX39)</f>
        <v>1500</v>
      </c>
      <c r="AY40" s="172">
        <f>SUM(AY9:AY39)</f>
        <v>0</v>
      </c>
      <c r="AZ40" s="177"/>
      <c r="BA40" s="177"/>
      <c r="BB40" s="172">
        <f>SUM(BB9:BB39)</f>
        <v>3.51</v>
      </c>
      <c r="BC40" s="172">
        <f t="shared" ref="BC40:BE40" si="4">SUM(BC9:BC39)</f>
        <v>14</v>
      </c>
      <c r="BD40" s="172">
        <f t="shared" si="4"/>
        <v>3.51</v>
      </c>
      <c r="BE40" s="172">
        <f t="shared" si="4"/>
        <v>163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222</v>
      </c>
      <c r="BR40" s="172">
        <f>SUM(BR9:BR39)</f>
        <v>14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" si="5">IF(SUM(C9:C39)=0,"",AVERAGE(C9:C39))</f>
        <v>19.612903225806452</v>
      </c>
      <c r="D41" s="178" t="str">
        <f t="shared" ref="D41:AE41" si="6">IF(SUM(D9:D39)=0,"",AVERAGE(D9:D39))</f>
        <v/>
      </c>
      <c r="E41" s="179">
        <f t="shared" si="6"/>
        <v>7.3779999999999983</v>
      </c>
      <c r="F41" s="179">
        <f t="shared" si="6"/>
        <v>7.3370000000000006</v>
      </c>
      <c r="G41" s="178">
        <f t="shared" si="6"/>
        <v>1313.8</v>
      </c>
      <c r="H41" s="178">
        <f t="shared" si="6"/>
        <v>1359.1</v>
      </c>
      <c r="I41" s="178">
        <f t="shared" si="6"/>
        <v>219.27272727272728</v>
      </c>
      <c r="J41" s="178">
        <f t="shared" si="6"/>
        <v>42</v>
      </c>
      <c r="K41" s="180">
        <f t="shared" si="6"/>
        <v>79.453807137618028</v>
      </c>
      <c r="L41" s="178">
        <f t="shared" si="6"/>
        <v>279.60000000000002</v>
      </c>
      <c r="M41" s="178">
        <f t="shared" si="6"/>
        <v>40.35</v>
      </c>
      <c r="N41" s="180">
        <f t="shared" si="6"/>
        <v>81.342678243780341</v>
      </c>
      <c r="O41" s="178">
        <f t="shared" si="6"/>
        <v>641.09090909090912</v>
      </c>
      <c r="P41" s="178">
        <f t="shared" si="6"/>
        <v>150.25</v>
      </c>
      <c r="Q41" s="180">
        <f t="shared" si="6"/>
        <v>75.983106416391649</v>
      </c>
      <c r="R41" s="180" t="str">
        <f t="shared" si="6"/>
        <v/>
      </c>
      <c r="S41" s="180" t="str">
        <f t="shared" si="6"/>
        <v/>
      </c>
      <c r="T41" s="180" t="str">
        <f t="shared" si="6"/>
        <v/>
      </c>
      <c r="U41" s="180" t="str">
        <f t="shared" si="6"/>
        <v/>
      </c>
      <c r="V41" s="179" t="str">
        <f t="shared" si="6"/>
        <v/>
      </c>
      <c r="W41" s="179" t="str">
        <f t="shared" si="6"/>
        <v/>
      </c>
      <c r="X41" s="179" t="str">
        <f t="shared" si="6"/>
        <v/>
      </c>
      <c r="Y41" s="179" t="str">
        <f t="shared" si="6"/>
        <v/>
      </c>
      <c r="Z41" s="180" t="str">
        <f t="shared" si="6"/>
        <v/>
      </c>
      <c r="AA41" s="180" t="str">
        <f t="shared" si="6"/>
        <v/>
      </c>
      <c r="AB41" s="180" t="str">
        <f t="shared" si="6"/>
        <v/>
      </c>
      <c r="AC41" s="180">
        <f t="shared" si="6"/>
        <v>8.5</v>
      </c>
      <c r="AD41" s="180">
        <f t="shared" si="6"/>
        <v>5.7</v>
      </c>
      <c r="AE41" s="180">
        <f t="shared" si="6"/>
        <v>32.941176470588232</v>
      </c>
      <c r="AF41" s="178"/>
      <c r="AG41" s="178"/>
      <c r="AH41" s="178"/>
      <c r="AI41" s="178"/>
      <c r="AJ41" s="178"/>
      <c r="AK41" s="178"/>
      <c r="AL41" s="180" t="str">
        <f t="shared" ref="AL41:BE41" si="7">IF(SUM(AL9:AL39)=0,"",AVERAGE(AL9:AL39))</f>
        <v/>
      </c>
      <c r="AM41" s="180" t="str">
        <f t="shared" si="7"/>
        <v/>
      </c>
      <c r="AN41" s="180" t="str">
        <f t="shared" si="7"/>
        <v/>
      </c>
      <c r="AO41" s="180" t="str">
        <f t="shared" si="7"/>
        <v/>
      </c>
      <c r="AP41" s="180" t="str">
        <f t="shared" si="7"/>
        <v/>
      </c>
      <c r="AQ41" s="180" t="str">
        <f t="shared" si="7"/>
        <v/>
      </c>
      <c r="AR41" s="180" t="str">
        <f t="shared" si="7"/>
        <v/>
      </c>
      <c r="AS41" s="180" t="str">
        <f t="shared" si="7"/>
        <v/>
      </c>
      <c r="AT41" s="180" t="str">
        <f t="shared" si="7"/>
        <v/>
      </c>
      <c r="AU41" s="180" t="str">
        <f t="shared" si="7"/>
        <v/>
      </c>
      <c r="AV41" s="180" t="str">
        <f t="shared" si="7"/>
        <v/>
      </c>
      <c r="AW41" s="180">
        <f t="shared" si="7"/>
        <v>25</v>
      </c>
      <c r="AX41" s="180">
        <f t="shared" si="7"/>
        <v>1500</v>
      </c>
      <c r="AY41" s="180" t="str">
        <f t="shared" si="7"/>
        <v/>
      </c>
      <c r="AZ41" s="180" t="str">
        <f t="shared" si="7"/>
        <v/>
      </c>
      <c r="BA41" s="180" t="str">
        <f t="shared" si="7"/>
        <v/>
      </c>
      <c r="BB41" s="180">
        <f t="shared" si="7"/>
        <v>1.7549999999999999</v>
      </c>
      <c r="BC41" s="180">
        <f t="shared" si="7"/>
        <v>7</v>
      </c>
      <c r="BD41" s="180">
        <f t="shared" si="7"/>
        <v>1.7549999999999999</v>
      </c>
      <c r="BE41" s="180">
        <f t="shared" si="7"/>
        <v>81.5</v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8">IF(SUM(BQ9:BQ39)=0,"",AVERAGE(BQ9:BQ39))</f>
        <v>7.161290322580645</v>
      </c>
      <c r="BR41" s="180">
        <f t="shared" si="8"/>
        <v>7</v>
      </c>
      <c r="BS41" s="180" t="str">
        <f t="shared" si="8"/>
        <v/>
      </c>
      <c r="BT41" s="180">
        <f t="shared" si="8"/>
        <v>1.7549999999999999</v>
      </c>
      <c r="BU41" s="180">
        <f t="shared" si="8"/>
        <v>81.5</v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17</v>
      </c>
      <c r="D42" s="182">
        <f t="shared" ref="D42:AE42" si="9">MIN(D9:D39)</f>
        <v>0</v>
      </c>
      <c r="E42" s="183">
        <f t="shared" si="9"/>
        <v>6.93</v>
      </c>
      <c r="F42" s="183">
        <f t="shared" si="9"/>
        <v>7.11</v>
      </c>
      <c r="G42" s="182">
        <f t="shared" si="9"/>
        <v>132</v>
      </c>
      <c r="H42" s="182">
        <f t="shared" si="9"/>
        <v>946</v>
      </c>
      <c r="I42" s="182">
        <f t="shared" si="9"/>
        <v>136</v>
      </c>
      <c r="J42" s="182">
        <f t="shared" si="9"/>
        <v>24</v>
      </c>
      <c r="K42" s="184">
        <f t="shared" si="9"/>
        <v>52.205882352941181</v>
      </c>
      <c r="L42" s="182">
        <f t="shared" si="9"/>
        <v>95</v>
      </c>
      <c r="M42" s="182">
        <f t="shared" si="9"/>
        <v>10</v>
      </c>
      <c r="N42" s="184">
        <f t="shared" si="9"/>
        <v>27.368421052631582</v>
      </c>
      <c r="O42" s="182">
        <f t="shared" si="9"/>
        <v>483</v>
      </c>
      <c r="P42" s="182">
        <f t="shared" si="9"/>
        <v>74</v>
      </c>
      <c r="Q42" s="184">
        <f t="shared" si="9"/>
        <v>52.587991718426494</v>
      </c>
      <c r="R42" s="184">
        <f t="shared" si="9"/>
        <v>0</v>
      </c>
      <c r="S42" s="184">
        <f t="shared" si="9"/>
        <v>0</v>
      </c>
      <c r="T42" s="184">
        <f t="shared" si="9"/>
        <v>0</v>
      </c>
      <c r="U42" s="184">
        <f t="shared" si="9"/>
        <v>0</v>
      </c>
      <c r="V42" s="183">
        <f t="shared" si="9"/>
        <v>0</v>
      </c>
      <c r="W42" s="183">
        <f t="shared" si="9"/>
        <v>0</v>
      </c>
      <c r="X42" s="183">
        <f t="shared" si="9"/>
        <v>0</v>
      </c>
      <c r="Y42" s="183">
        <f t="shared" si="9"/>
        <v>0</v>
      </c>
      <c r="Z42" s="184">
        <f t="shared" si="9"/>
        <v>0</v>
      </c>
      <c r="AA42" s="184">
        <f t="shared" si="9"/>
        <v>0</v>
      </c>
      <c r="AB42" s="184">
        <f t="shared" si="9"/>
        <v>0</v>
      </c>
      <c r="AC42" s="184">
        <f t="shared" si="9"/>
        <v>8.5</v>
      </c>
      <c r="AD42" s="184">
        <f>MAX(AD8:AD38)</f>
        <v>5.7</v>
      </c>
      <c r="AE42" s="184">
        <f t="shared" si="9"/>
        <v>32.941176470588232</v>
      </c>
      <c r="AF42" s="182"/>
      <c r="AG42" s="182"/>
      <c r="AH42" s="182"/>
      <c r="AI42" s="182"/>
      <c r="AJ42" s="182"/>
      <c r="AK42" s="182"/>
      <c r="AL42" s="184">
        <f t="shared" ref="AL42:AY42" si="10">MIN(AL9:AL39)</f>
        <v>0</v>
      </c>
      <c r="AM42" s="184">
        <f t="shared" si="10"/>
        <v>0</v>
      </c>
      <c r="AN42" s="184">
        <f t="shared" si="10"/>
        <v>0</v>
      </c>
      <c r="AO42" s="184">
        <f t="shared" si="10"/>
        <v>0</v>
      </c>
      <c r="AP42" s="184">
        <f t="shared" si="10"/>
        <v>0</v>
      </c>
      <c r="AQ42" s="184">
        <f t="shared" si="10"/>
        <v>0</v>
      </c>
      <c r="AR42" s="184">
        <f t="shared" si="10"/>
        <v>0</v>
      </c>
      <c r="AS42" s="184">
        <f t="shared" si="10"/>
        <v>0</v>
      </c>
      <c r="AT42" s="184">
        <f t="shared" si="10"/>
        <v>0</v>
      </c>
      <c r="AU42" s="184">
        <f t="shared" si="10"/>
        <v>0</v>
      </c>
      <c r="AV42" s="184">
        <f t="shared" si="10"/>
        <v>0</v>
      </c>
      <c r="AW42" s="184">
        <f t="shared" si="10"/>
        <v>25</v>
      </c>
      <c r="AX42" s="184">
        <f t="shared" si="10"/>
        <v>1500</v>
      </c>
      <c r="AY42" s="184">
        <f t="shared" si="10"/>
        <v>0</v>
      </c>
      <c r="AZ42" s="182"/>
      <c r="BA42" s="182"/>
      <c r="BB42" s="184">
        <f t="shared" ref="BB42:BE42" si="11">MIN(BB9:BB39)</f>
        <v>1.69</v>
      </c>
      <c r="BC42" s="184">
        <f t="shared" si="11"/>
        <v>6</v>
      </c>
      <c r="BD42" s="184">
        <f t="shared" si="11"/>
        <v>1.69</v>
      </c>
      <c r="BE42" s="184">
        <f t="shared" si="11"/>
        <v>81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2">MIN(BQ9:BQ39)</f>
        <v>3</v>
      </c>
      <c r="BR42" s="184">
        <f t="shared" si="12"/>
        <v>6</v>
      </c>
      <c r="BS42" s="184">
        <f t="shared" si="12"/>
        <v>0</v>
      </c>
      <c r="BT42" s="184">
        <f t="shared" si="12"/>
        <v>1.69</v>
      </c>
      <c r="BU42" s="184">
        <f t="shared" si="12"/>
        <v>81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25</v>
      </c>
      <c r="D43" s="186">
        <f t="shared" ref="D43:AE43" si="13">MAX(D9:D39)</f>
        <v>0</v>
      </c>
      <c r="E43" s="187">
        <f t="shared" si="13"/>
        <v>8.1</v>
      </c>
      <c r="F43" s="187">
        <f t="shared" si="13"/>
        <v>7.7</v>
      </c>
      <c r="G43" s="186">
        <f t="shared" si="13"/>
        <v>1740</v>
      </c>
      <c r="H43" s="186">
        <f t="shared" si="13"/>
        <v>1650</v>
      </c>
      <c r="I43" s="186">
        <f t="shared" si="13"/>
        <v>280</v>
      </c>
      <c r="J43" s="186">
        <f t="shared" si="13"/>
        <v>92</v>
      </c>
      <c r="K43" s="188">
        <f t="shared" si="13"/>
        <v>90</v>
      </c>
      <c r="L43" s="186">
        <f t="shared" si="13"/>
        <v>459</v>
      </c>
      <c r="M43" s="186">
        <f t="shared" si="13"/>
        <v>106</v>
      </c>
      <c r="N43" s="188">
        <f t="shared" si="13"/>
        <v>95.20697167755992</v>
      </c>
      <c r="O43" s="186">
        <f t="shared" si="13"/>
        <v>917</v>
      </c>
      <c r="P43" s="186">
        <f t="shared" si="13"/>
        <v>287</v>
      </c>
      <c r="Q43" s="188">
        <f t="shared" si="13"/>
        <v>91.603053435114504</v>
      </c>
      <c r="R43" s="188">
        <f t="shared" si="13"/>
        <v>0</v>
      </c>
      <c r="S43" s="188">
        <f t="shared" si="13"/>
        <v>0</v>
      </c>
      <c r="T43" s="188">
        <f t="shared" si="13"/>
        <v>0</v>
      </c>
      <c r="U43" s="188">
        <f t="shared" si="13"/>
        <v>0</v>
      </c>
      <c r="V43" s="187">
        <f t="shared" si="13"/>
        <v>0</v>
      </c>
      <c r="W43" s="187">
        <f t="shared" si="13"/>
        <v>0</v>
      </c>
      <c r="X43" s="187">
        <f t="shared" si="13"/>
        <v>0</v>
      </c>
      <c r="Y43" s="187">
        <f t="shared" si="13"/>
        <v>0</v>
      </c>
      <c r="Z43" s="188">
        <f t="shared" si="13"/>
        <v>0</v>
      </c>
      <c r="AA43" s="188">
        <f t="shared" si="13"/>
        <v>0</v>
      </c>
      <c r="AB43" s="188">
        <f t="shared" si="13"/>
        <v>0</v>
      </c>
      <c r="AC43" s="188">
        <f t="shared" si="13"/>
        <v>8.5</v>
      </c>
      <c r="AD43" s="188">
        <f>MAX(AD9:AD39)</f>
        <v>5.7</v>
      </c>
      <c r="AE43" s="188">
        <f t="shared" si="13"/>
        <v>32.941176470588232</v>
      </c>
      <c r="AF43" s="186"/>
      <c r="AG43" s="186"/>
      <c r="AH43" s="186"/>
      <c r="AI43" s="186"/>
      <c r="AJ43" s="186"/>
      <c r="AK43" s="186"/>
      <c r="AL43" s="188">
        <f t="shared" ref="AL43:AY43" si="14">MAX(AL9:AL39)</f>
        <v>0</v>
      </c>
      <c r="AM43" s="188">
        <f t="shared" si="14"/>
        <v>0</v>
      </c>
      <c r="AN43" s="188">
        <f t="shared" si="14"/>
        <v>0</v>
      </c>
      <c r="AO43" s="188">
        <f t="shared" si="14"/>
        <v>0</v>
      </c>
      <c r="AP43" s="188">
        <f t="shared" si="14"/>
        <v>0</v>
      </c>
      <c r="AQ43" s="188">
        <f t="shared" si="14"/>
        <v>0</v>
      </c>
      <c r="AR43" s="188">
        <f t="shared" si="14"/>
        <v>0</v>
      </c>
      <c r="AS43" s="188">
        <f t="shared" si="14"/>
        <v>0</v>
      </c>
      <c r="AT43" s="188">
        <f t="shared" si="14"/>
        <v>0</v>
      </c>
      <c r="AU43" s="188">
        <f t="shared" si="14"/>
        <v>0</v>
      </c>
      <c r="AV43" s="188">
        <f t="shared" si="14"/>
        <v>0</v>
      </c>
      <c r="AW43" s="188">
        <f t="shared" si="14"/>
        <v>25</v>
      </c>
      <c r="AX43" s="188">
        <f t="shared" si="14"/>
        <v>1500</v>
      </c>
      <c r="AY43" s="188">
        <f t="shared" si="14"/>
        <v>0</v>
      </c>
      <c r="AZ43" s="186"/>
      <c r="BA43" s="186"/>
      <c r="BB43" s="188">
        <f t="shared" ref="BB43:BE43" si="15">MAX(BB9:BB39)</f>
        <v>1.82</v>
      </c>
      <c r="BC43" s="188">
        <f t="shared" si="15"/>
        <v>8</v>
      </c>
      <c r="BD43" s="188">
        <f t="shared" si="15"/>
        <v>1.82</v>
      </c>
      <c r="BE43" s="188">
        <f t="shared" si="15"/>
        <v>82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6">MAX(BQ9:BQ39)</f>
        <v>11</v>
      </c>
      <c r="BR43" s="188">
        <f t="shared" si="16"/>
        <v>8</v>
      </c>
      <c r="BS43" s="188">
        <f t="shared" si="16"/>
        <v>0</v>
      </c>
      <c r="BT43" s="188">
        <f t="shared" si="16"/>
        <v>1.82</v>
      </c>
      <c r="BU43" s="188">
        <f t="shared" si="16"/>
        <v>82</v>
      </c>
    </row>
    <row r="44" spans="1:73" s="41" customFormat="1" ht="24.95" customHeight="1" x14ac:dyDescent="0.25">
      <c r="A44" s="115" t="s">
        <v>54</v>
      </c>
      <c r="B44" s="442"/>
      <c r="C44" s="189">
        <f>AVERAGE(C35:C39,C9:C11,C14:C18,C21:C25,C28:C32)</f>
        <v>19.347826086956523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43"/>
      <c r="C45" s="190">
        <f>AVERAGE(C12,C19,C26,C33)</f>
        <v>20.25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44"/>
      <c r="C46" s="190">
        <f>AVERAGE(C13,C20,C27,C34)</f>
        <v>20.5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43"/>
      <c r="C47" s="190">
        <f>AVERAGE(C9,C14:C15,C21:C22,C28:C29,C35:C36)</f>
        <v>19.444444444444443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19.88556763285024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2">
    <dataValidation type="list" allowBlank="1" showInputMessage="1" showErrorMessage="1" sqref="AH9:AH39" xr:uid="{C2BF7D5C-4121-433E-9EAF-22E402EF2ED7}">
      <formula1>"P,I,B"</formula1>
    </dataValidation>
    <dataValidation type="list" allowBlank="1" showInputMessage="1" showErrorMessage="1" sqref="AI9:AI39" xr:uid="{D7575025-7DEB-454E-A050-80453FBBA3B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7" zoomScale="55" zoomScaleNormal="55" workbookViewId="0">
      <selection activeCell="AC19" sqref="AC1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maig!C1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92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51</v>
      </c>
      <c r="B9" s="219">
        <v>1</v>
      </c>
      <c r="C9" s="284">
        <v>26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 t="str">
        <f t="shared" ref="Z9:Z36" si="3">IF(AND(R9&lt;&gt;"",V9&lt;&gt;""),R9+V9+X9,"")</f>
        <v/>
      </c>
      <c r="AA9" s="308" t="str">
        <f t="shared" ref="AA9:AA36" si="4">IF(AND(S9&lt;&gt;"",W9&lt;&gt;""),S9+W9+Y9,"")</f>
        <v/>
      </c>
      <c r="AB9" s="307" t="str">
        <f t="shared" ref="AB9:AB36" si="5">IF(AND(Z9&lt;&gt;"",AA9&lt;&gt;""),(Z9-AA9)/Z9*100,"")</f>
        <v/>
      </c>
      <c r="AC9" s="157"/>
      <c r="AD9" s="157"/>
      <c r="AE9" s="178" t="str">
        <f t="shared" ref="AE9:AE39" si="6">IF(AND(AC9&lt;&gt;"",AD9&lt;&gt;""),(AC9-AD9)/AC9*100,"")</f>
        <v/>
      </c>
      <c r="AF9" s="156"/>
      <c r="AG9" s="156"/>
      <c r="AH9" s="125"/>
      <c r="AI9" s="156"/>
      <c r="AJ9" s="156"/>
      <c r="AK9" s="156"/>
      <c r="AL9" s="632"/>
      <c r="AM9" s="633"/>
      <c r="AN9" s="633"/>
      <c r="AO9" s="634"/>
      <c r="AP9" s="635"/>
      <c r="AQ9" s="636"/>
      <c r="AR9" s="636"/>
      <c r="AS9" s="637"/>
      <c r="AT9" s="638"/>
      <c r="AU9" s="639"/>
      <c r="AV9" s="640"/>
      <c r="AW9" s="650"/>
      <c r="AX9" s="651"/>
      <c r="AY9" s="621"/>
      <c r="AZ9" s="616"/>
      <c r="BA9" s="451"/>
      <c r="BB9" s="451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8</v>
      </c>
      <c r="BR9" s="426"/>
      <c r="BS9" s="427"/>
      <c r="BT9" s="427" t="s">
        <v>212</v>
      </c>
      <c r="BU9" s="428" t="s">
        <v>212</v>
      </c>
    </row>
    <row r="10" spans="1:264" s="41" customFormat="1" ht="24.95" customHeight="1" x14ac:dyDescent="0.25">
      <c r="A10" s="220" t="s">
        <v>52</v>
      </c>
      <c r="B10" s="221">
        <v>2</v>
      </c>
      <c r="C10" s="284">
        <v>27</v>
      </c>
      <c r="D10" s="162"/>
      <c r="E10" s="157"/>
      <c r="F10" s="157"/>
      <c r="G10" s="156"/>
      <c r="H10" s="156"/>
      <c r="I10" s="284"/>
      <c r="J10" s="284"/>
      <c r="K10" s="418" t="str">
        <f t="shared" si="0"/>
        <v/>
      </c>
      <c r="L10" s="284"/>
      <c r="M10" s="284"/>
      <c r="N10" s="418" t="str">
        <f t="shared" si="1"/>
        <v/>
      </c>
      <c r="O10" s="284"/>
      <c r="P10" s="284"/>
      <c r="Q10" s="418" t="str">
        <f t="shared" si="2"/>
        <v/>
      </c>
      <c r="R10" s="284"/>
      <c r="S10" s="284"/>
      <c r="T10" s="157"/>
      <c r="U10" s="157"/>
      <c r="V10" s="157"/>
      <c r="W10" s="157"/>
      <c r="X10" s="157"/>
      <c r="Y10" s="157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7"/>
      <c r="AD10" s="157"/>
      <c r="AE10" s="178" t="str">
        <f t="shared" si="6"/>
        <v/>
      </c>
      <c r="AF10" s="156"/>
      <c r="AG10" s="156"/>
      <c r="AH10" s="125"/>
      <c r="AI10" s="156"/>
      <c r="AJ10" s="156"/>
      <c r="AK10" s="156"/>
      <c r="AL10" s="312"/>
      <c r="AM10" s="234"/>
      <c r="AN10" s="234"/>
      <c r="AO10" s="162"/>
      <c r="AP10" s="315"/>
      <c r="AQ10" s="452"/>
      <c r="AR10" s="452"/>
      <c r="AS10" s="317"/>
      <c r="AT10" s="164"/>
      <c r="AU10" s="165"/>
      <c r="AV10" s="190"/>
      <c r="AW10" s="652"/>
      <c r="AX10" s="494"/>
      <c r="AY10" s="623"/>
      <c r="AZ10" s="617"/>
      <c r="BA10" s="453"/>
      <c r="BB10" s="453"/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8</v>
      </c>
      <c r="BR10" s="426"/>
      <c r="BS10" s="427"/>
      <c r="BT10" s="427"/>
      <c r="BU10" s="428" t="s">
        <v>212</v>
      </c>
    </row>
    <row r="11" spans="1:264" s="41" customFormat="1" ht="24.95" customHeight="1" x14ac:dyDescent="0.25">
      <c r="A11" s="220" t="s">
        <v>53</v>
      </c>
      <c r="B11" s="221">
        <v>3</v>
      </c>
      <c r="C11" s="284">
        <v>19</v>
      </c>
      <c r="D11" s="162"/>
      <c r="E11" s="157"/>
      <c r="F11" s="157"/>
      <c r="G11" s="156"/>
      <c r="H11" s="156"/>
      <c r="I11" s="284"/>
      <c r="J11" s="284"/>
      <c r="K11" s="418" t="str">
        <f t="shared" si="0"/>
        <v/>
      </c>
      <c r="L11" s="284"/>
      <c r="M11" s="284"/>
      <c r="N11" s="418" t="str">
        <f t="shared" si="1"/>
        <v/>
      </c>
      <c r="O11" s="284"/>
      <c r="P11" s="284"/>
      <c r="Q11" s="41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7"/>
      <c r="AD11" s="157"/>
      <c r="AE11" s="178" t="str">
        <f t="shared" si="6"/>
        <v/>
      </c>
      <c r="AF11" s="156"/>
      <c r="AG11" s="156"/>
      <c r="AH11" s="125"/>
      <c r="AI11" s="156"/>
      <c r="AJ11" s="156"/>
      <c r="AK11" s="156"/>
      <c r="AL11" s="312"/>
      <c r="AM11" s="234"/>
      <c r="AN11" s="234"/>
      <c r="AO11" s="162"/>
      <c r="AP11" s="315"/>
      <c r="AQ11" s="452"/>
      <c r="AR11" s="452"/>
      <c r="AS11" s="317"/>
      <c r="AT11" s="164"/>
      <c r="AU11" s="165"/>
      <c r="AV11" s="190"/>
      <c r="AW11" s="652"/>
      <c r="AX11" s="494"/>
      <c r="AY11" s="623"/>
      <c r="AZ11" s="617"/>
      <c r="BA11" s="453"/>
      <c r="BB11" s="453"/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7</v>
      </c>
      <c r="BR11" s="426"/>
      <c r="BS11" s="427"/>
      <c r="BT11" s="427" t="s">
        <v>212</v>
      </c>
      <c r="BU11" s="428" t="s">
        <v>212</v>
      </c>
    </row>
    <row r="12" spans="1:264" s="41" customFormat="1" ht="24.95" customHeight="1" x14ac:dyDescent="0.25">
      <c r="A12" s="220" t="s">
        <v>47</v>
      </c>
      <c r="B12" s="221">
        <v>4</v>
      </c>
      <c r="C12" s="284">
        <v>18</v>
      </c>
      <c r="D12" s="162"/>
      <c r="E12" s="157">
        <v>6.98</v>
      </c>
      <c r="F12" s="157">
        <v>6.94</v>
      </c>
      <c r="G12" s="156">
        <v>1160</v>
      </c>
      <c r="H12" s="156">
        <v>1246</v>
      </c>
      <c r="I12" s="284">
        <v>246</v>
      </c>
      <c r="J12" s="284">
        <v>20</v>
      </c>
      <c r="K12" s="418">
        <f t="shared" si="0"/>
        <v>91.869918699186996</v>
      </c>
      <c r="L12" s="284">
        <v>276</v>
      </c>
      <c r="M12" s="284">
        <v>18</v>
      </c>
      <c r="N12" s="418">
        <f t="shared" si="1"/>
        <v>93.478260869565219</v>
      </c>
      <c r="O12" s="284">
        <v>752</v>
      </c>
      <c r="P12" s="284">
        <v>98</v>
      </c>
      <c r="Q12" s="418">
        <f t="shared" si="2"/>
        <v>86.968085106382972</v>
      </c>
      <c r="R12" s="284"/>
      <c r="S12" s="284"/>
      <c r="T12" s="157"/>
      <c r="U12" s="157"/>
      <c r="V12" s="157"/>
      <c r="W12" s="157"/>
      <c r="X12" s="157"/>
      <c r="Y12" s="157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7"/>
      <c r="AD12" s="157"/>
      <c r="AE12" s="178" t="str">
        <f t="shared" si="6"/>
        <v/>
      </c>
      <c r="AF12" s="156"/>
      <c r="AG12" s="156"/>
      <c r="AH12" s="125" t="s">
        <v>276</v>
      </c>
      <c r="AI12" s="156" t="s">
        <v>277</v>
      </c>
      <c r="AJ12" s="156" t="s">
        <v>278</v>
      </c>
      <c r="AK12" s="156" t="s">
        <v>278</v>
      </c>
      <c r="AL12" s="312"/>
      <c r="AM12" s="234"/>
      <c r="AN12" s="234"/>
      <c r="AO12" s="162"/>
      <c r="AP12" s="315"/>
      <c r="AQ12" s="452"/>
      <c r="AR12" s="452"/>
      <c r="AS12" s="317"/>
      <c r="AT12" s="164"/>
      <c r="AU12" s="165"/>
      <c r="AV12" s="190"/>
      <c r="AW12" s="652"/>
      <c r="AX12" s="494"/>
      <c r="AY12" s="623"/>
      <c r="AZ12" s="617"/>
      <c r="BA12" s="453"/>
      <c r="BB12" s="453"/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7</v>
      </c>
      <c r="BR12" s="426"/>
      <c r="BS12" s="427"/>
      <c r="BT12" s="427" t="s">
        <v>212</v>
      </c>
      <c r="BU12" s="428" t="s">
        <v>212</v>
      </c>
    </row>
    <row r="13" spans="1:264" s="41" customFormat="1" ht="24.95" customHeight="1" x14ac:dyDescent="0.25">
      <c r="A13" s="220" t="s">
        <v>48</v>
      </c>
      <c r="B13" s="221">
        <v>5</v>
      </c>
      <c r="C13" s="284">
        <v>25</v>
      </c>
      <c r="D13" s="162"/>
      <c r="E13" s="157"/>
      <c r="F13" s="157"/>
      <c r="G13" s="156"/>
      <c r="H13" s="156"/>
      <c r="I13" s="284"/>
      <c r="J13" s="284"/>
      <c r="K13" s="418" t="str">
        <f t="shared" si="0"/>
        <v/>
      </c>
      <c r="L13" s="284"/>
      <c r="M13" s="284"/>
      <c r="N13" s="418" t="str">
        <f t="shared" si="1"/>
        <v/>
      </c>
      <c r="O13" s="284"/>
      <c r="P13" s="284"/>
      <c r="Q13" s="41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7"/>
      <c r="AD13" s="157"/>
      <c r="AE13" s="178" t="str">
        <f t="shared" si="6"/>
        <v/>
      </c>
      <c r="AF13" s="156"/>
      <c r="AG13" s="156"/>
      <c r="AH13" s="125"/>
      <c r="AI13" s="156"/>
      <c r="AJ13" s="156"/>
      <c r="AK13" s="156"/>
      <c r="AL13" s="312"/>
      <c r="AM13" s="234"/>
      <c r="AN13" s="234"/>
      <c r="AO13" s="162"/>
      <c r="AP13" s="315"/>
      <c r="AQ13" s="452"/>
      <c r="AR13" s="452"/>
      <c r="AS13" s="317"/>
      <c r="AT13" s="164"/>
      <c r="AU13" s="165"/>
      <c r="AV13" s="190"/>
      <c r="AW13" s="652"/>
      <c r="AX13" s="494"/>
      <c r="AY13" s="623"/>
      <c r="AZ13" s="617"/>
      <c r="BA13" s="453"/>
      <c r="BB13" s="453"/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7</v>
      </c>
      <c r="BR13" s="426"/>
      <c r="BS13" s="427"/>
      <c r="BT13" s="427" t="s">
        <v>212</v>
      </c>
      <c r="BU13" s="428" t="s">
        <v>212</v>
      </c>
    </row>
    <row r="14" spans="1:264" s="41" customFormat="1" ht="24.95" customHeight="1" x14ac:dyDescent="0.25">
      <c r="A14" s="220" t="s">
        <v>49</v>
      </c>
      <c r="B14" s="221">
        <v>6</v>
      </c>
      <c r="C14" s="284">
        <v>24</v>
      </c>
      <c r="D14" s="162"/>
      <c r="E14" s="157">
        <v>6.8</v>
      </c>
      <c r="F14" s="157">
        <v>7.2</v>
      </c>
      <c r="G14" s="156">
        <v>1830</v>
      </c>
      <c r="H14" s="156">
        <v>1390</v>
      </c>
      <c r="I14" s="284">
        <v>1800</v>
      </c>
      <c r="J14" s="284">
        <v>24</v>
      </c>
      <c r="K14" s="418">
        <f t="shared" ref="K14" si="7">IF(AND(I14&lt;&gt;"",J14&lt;&gt;""),(I14-J14)/I14*100,"")</f>
        <v>98.666666666666671</v>
      </c>
      <c r="L14" s="284">
        <v>1095</v>
      </c>
      <c r="M14" s="284">
        <v>37</v>
      </c>
      <c r="N14" s="418">
        <f t="shared" ref="N14" si="8">IF(AND(L14&lt;&gt;"",M14&lt;&gt;""),(L14-M14)/L14*100,"")</f>
        <v>96.621004566210047</v>
      </c>
      <c r="O14" s="284">
        <v>2738</v>
      </c>
      <c r="P14" s="284">
        <v>111</v>
      </c>
      <c r="Q14" s="418">
        <f t="shared" ref="Q14" si="9">IF(AND(O14&lt;&gt;"",P14&lt;&gt;""),(O14-P14)/O14*100,"")</f>
        <v>95.945945945945937</v>
      </c>
      <c r="R14" s="284"/>
      <c r="S14" s="284"/>
      <c r="T14" s="157"/>
      <c r="U14" s="157"/>
      <c r="V14" s="157"/>
      <c r="W14" s="157"/>
      <c r="X14" s="157"/>
      <c r="Y14" s="157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7"/>
      <c r="AD14" s="157"/>
      <c r="AE14" s="178" t="str">
        <f t="shared" si="6"/>
        <v/>
      </c>
      <c r="AF14" s="156"/>
      <c r="AG14" s="156"/>
      <c r="AH14" s="125" t="s">
        <v>276</v>
      </c>
      <c r="AI14" s="156" t="s">
        <v>280</v>
      </c>
      <c r="AJ14" s="156" t="s">
        <v>278</v>
      </c>
      <c r="AK14" s="156" t="s">
        <v>278</v>
      </c>
      <c r="AL14" s="312"/>
      <c r="AM14" s="234"/>
      <c r="AN14" s="234"/>
      <c r="AO14" s="162"/>
      <c r="AP14" s="315"/>
      <c r="AQ14" s="452"/>
      <c r="AR14" s="452"/>
      <c r="AS14" s="317"/>
      <c r="AT14" s="164"/>
      <c r="AU14" s="165"/>
      <c r="AV14" s="190"/>
      <c r="AW14" s="652"/>
      <c r="AX14" s="494"/>
      <c r="AY14" s="624"/>
      <c r="AZ14" s="617"/>
      <c r="BA14" s="453"/>
      <c r="BB14" s="453"/>
      <c r="BC14" s="320"/>
      <c r="BD14" s="320"/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7</v>
      </c>
      <c r="BR14" s="426"/>
      <c r="BS14" s="427"/>
      <c r="BT14" s="427" t="s">
        <v>212</v>
      </c>
      <c r="BU14" s="428" t="s">
        <v>212</v>
      </c>
    </row>
    <row r="15" spans="1:264" s="41" customFormat="1" ht="24.95" customHeight="1" x14ac:dyDescent="0.25">
      <c r="A15" s="220" t="s">
        <v>50</v>
      </c>
      <c r="B15" s="221">
        <v>7</v>
      </c>
      <c r="C15" s="284">
        <v>23</v>
      </c>
      <c r="D15" s="162"/>
      <c r="E15" s="157">
        <v>6.85</v>
      </c>
      <c r="F15" s="157">
        <v>7.06</v>
      </c>
      <c r="G15" s="156">
        <v>1345</v>
      </c>
      <c r="H15" s="156">
        <v>1395</v>
      </c>
      <c r="I15" s="284">
        <v>432</v>
      </c>
      <c r="J15" s="284">
        <v>22</v>
      </c>
      <c r="K15" s="418">
        <f t="shared" si="0"/>
        <v>94.907407407407405</v>
      </c>
      <c r="L15" s="284">
        <v>554</v>
      </c>
      <c r="M15" s="284">
        <v>24</v>
      </c>
      <c r="N15" s="418">
        <f t="shared" si="1"/>
        <v>95.667870036101093</v>
      </c>
      <c r="O15" s="284">
        <v>1108</v>
      </c>
      <c r="P15" s="284">
        <v>105</v>
      </c>
      <c r="Q15" s="418">
        <f t="shared" si="2"/>
        <v>90.523465703971112</v>
      </c>
      <c r="R15" s="284"/>
      <c r="S15" s="284"/>
      <c r="T15" s="157"/>
      <c r="U15" s="157"/>
      <c r="V15" s="157"/>
      <c r="W15" s="157"/>
      <c r="X15" s="157"/>
      <c r="Y15" s="157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7"/>
      <c r="AD15" s="157"/>
      <c r="AE15" s="178" t="str">
        <f t="shared" si="6"/>
        <v/>
      </c>
      <c r="AF15" s="156"/>
      <c r="AG15" s="156"/>
      <c r="AH15" s="125" t="s">
        <v>276</v>
      </c>
      <c r="AI15" s="156" t="s">
        <v>277</v>
      </c>
      <c r="AJ15" s="156" t="s">
        <v>278</v>
      </c>
      <c r="AK15" s="156" t="s">
        <v>278</v>
      </c>
      <c r="AL15" s="312"/>
      <c r="AM15" s="234"/>
      <c r="AN15" s="234"/>
      <c r="AO15" s="162"/>
      <c r="AP15" s="315"/>
      <c r="AQ15" s="452"/>
      <c r="AR15" s="452"/>
      <c r="AS15" s="317"/>
      <c r="AT15" s="164"/>
      <c r="AU15" s="165"/>
      <c r="AV15" s="190"/>
      <c r="AW15" s="652"/>
      <c r="AX15" s="494"/>
      <c r="AY15" s="623"/>
      <c r="AZ15" s="617"/>
      <c r="BA15" s="453"/>
      <c r="BB15" s="453"/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7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20" t="s">
        <v>51</v>
      </c>
      <c r="B16" s="221">
        <v>8</v>
      </c>
      <c r="C16" s="284">
        <v>33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7"/>
      <c r="AD16" s="157"/>
      <c r="AE16" s="178" t="str">
        <f t="shared" si="6"/>
        <v/>
      </c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52"/>
      <c r="AR16" s="452"/>
      <c r="AS16" s="317"/>
      <c r="AT16" s="164"/>
      <c r="AU16" s="165"/>
      <c r="AV16" s="190"/>
      <c r="AW16" s="652"/>
      <c r="AX16" s="494"/>
      <c r="AY16" s="623"/>
      <c r="AZ16" s="617"/>
      <c r="BA16" s="453"/>
      <c r="BB16" s="495"/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8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52</v>
      </c>
      <c r="B17" s="221">
        <v>9</v>
      </c>
      <c r="C17" s="284">
        <v>34</v>
      </c>
      <c r="D17" s="162"/>
      <c r="E17" s="157"/>
      <c r="F17" s="157"/>
      <c r="G17" s="156"/>
      <c r="H17" s="156"/>
      <c r="I17" s="284"/>
      <c r="J17" s="284"/>
      <c r="K17" s="418" t="str">
        <f t="shared" si="0"/>
        <v/>
      </c>
      <c r="L17" s="284"/>
      <c r="M17" s="284"/>
      <c r="N17" s="418" t="str">
        <f t="shared" si="1"/>
        <v/>
      </c>
      <c r="O17" s="284"/>
      <c r="P17" s="284"/>
      <c r="Q17" s="41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7"/>
      <c r="AD17" s="157"/>
      <c r="AE17" s="178" t="str">
        <f t="shared" si="6"/>
        <v/>
      </c>
      <c r="AF17" s="156"/>
      <c r="AG17" s="156"/>
      <c r="AH17" s="125"/>
      <c r="AI17" s="156"/>
      <c r="AJ17" s="156"/>
      <c r="AK17" s="156"/>
      <c r="AL17" s="312"/>
      <c r="AM17" s="234"/>
      <c r="AN17" s="234"/>
      <c r="AO17" s="162"/>
      <c r="AP17" s="315"/>
      <c r="AQ17" s="452"/>
      <c r="AR17" s="452"/>
      <c r="AS17" s="317"/>
      <c r="AT17" s="164"/>
      <c r="AU17" s="165"/>
      <c r="AV17" s="190"/>
      <c r="AW17" s="652"/>
      <c r="AX17" s="494"/>
      <c r="AY17" s="623"/>
      <c r="AZ17" s="617"/>
      <c r="BA17" s="453"/>
      <c r="BB17" s="453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8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53</v>
      </c>
      <c r="B18" s="221">
        <v>10</v>
      </c>
      <c r="C18" s="284">
        <v>30</v>
      </c>
      <c r="D18" s="162"/>
      <c r="E18" s="157"/>
      <c r="F18" s="157"/>
      <c r="G18" s="156"/>
      <c r="H18" s="156"/>
      <c r="I18" s="284"/>
      <c r="J18" s="284"/>
      <c r="K18" s="418" t="str">
        <f t="shared" ref="K18" si="10">IF(AND(I18&lt;&gt;"",J18&lt;&gt;""),(I18-J18)/I18*100,"")</f>
        <v/>
      </c>
      <c r="L18" s="284"/>
      <c r="M18" s="284"/>
      <c r="N18" s="418" t="str">
        <f t="shared" ref="N18" si="11">IF(AND(L18&lt;&gt;"",M18&lt;&gt;""),(L18-M18)/L18*100,"")</f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7"/>
      <c r="AD18" s="157"/>
      <c r="AE18" s="178" t="str">
        <f t="shared" si="6"/>
        <v/>
      </c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317"/>
      <c r="AT18" s="164"/>
      <c r="AU18" s="165"/>
      <c r="AV18" s="190"/>
      <c r="AW18" s="652"/>
      <c r="AX18" s="494"/>
      <c r="AY18" s="623"/>
      <c r="AZ18" s="617"/>
      <c r="BA18" s="453"/>
      <c r="BB18" s="453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8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47</v>
      </c>
      <c r="B19" s="221">
        <v>11</v>
      </c>
      <c r="C19" s="284">
        <v>27</v>
      </c>
      <c r="D19" s="162"/>
      <c r="E19" s="157">
        <v>7.04</v>
      </c>
      <c r="F19" s="157">
        <v>7.14</v>
      </c>
      <c r="G19" s="156">
        <v>1467</v>
      </c>
      <c r="H19" s="156">
        <v>1308</v>
      </c>
      <c r="I19" s="284">
        <v>342</v>
      </c>
      <c r="J19" s="284">
        <v>17</v>
      </c>
      <c r="K19" s="418">
        <f t="shared" ref="K19" si="12">IF(AND(I19&lt;&gt;"",J19&lt;&gt;""),(I19-J19)/I19*100,"")</f>
        <v>95.029239766081872</v>
      </c>
      <c r="L19" s="284">
        <v>438</v>
      </c>
      <c r="M19" s="284">
        <v>13</v>
      </c>
      <c r="N19" s="418">
        <f t="shared" ref="N19" si="13">IF(AND(L19&lt;&gt;"",M19&lt;&gt;""),(L19-M19)/L19*100,"")</f>
        <v>97.031963470319639</v>
      </c>
      <c r="O19" s="284">
        <v>877</v>
      </c>
      <c r="P19" s="284">
        <v>63</v>
      </c>
      <c r="Q19" s="418">
        <f t="shared" ref="Q19" si="14">IF(AND(O19&lt;&gt;"",P19&lt;&gt;""),(O19-P19)/O19*100,"")</f>
        <v>92.816419612314704</v>
      </c>
      <c r="R19" s="284"/>
      <c r="S19" s="284"/>
      <c r="T19" s="157"/>
      <c r="U19" s="157"/>
      <c r="V19" s="157"/>
      <c r="W19" s="157"/>
      <c r="X19" s="157"/>
      <c r="Y19" s="157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7"/>
      <c r="AD19" s="157"/>
      <c r="AE19" s="178" t="str">
        <f t="shared" si="6"/>
        <v/>
      </c>
      <c r="AF19" s="156"/>
      <c r="AG19" s="156"/>
      <c r="AH19" s="125" t="s">
        <v>276</v>
      </c>
      <c r="AI19" s="156" t="s">
        <v>277</v>
      </c>
      <c r="AJ19" s="156" t="s">
        <v>278</v>
      </c>
      <c r="AK19" s="156" t="s">
        <v>278</v>
      </c>
      <c r="AL19" s="312"/>
      <c r="AM19" s="234"/>
      <c r="AN19" s="234"/>
      <c r="AO19" s="162"/>
      <c r="AP19" s="315"/>
      <c r="AQ19" s="452"/>
      <c r="AR19" s="452"/>
      <c r="AS19" s="317"/>
      <c r="AT19" s="164"/>
      <c r="AU19" s="165"/>
      <c r="AV19" s="190"/>
      <c r="AW19" s="652"/>
      <c r="AX19" s="494"/>
      <c r="AY19" s="623"/>
      <c r="AZ19" s="617"/>
      <c r="BA19" s="453"/>
      <c r="BB19" s="453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7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48</v>
      </c>
      <c r="B20" s="221">
        <v>12</v>
      </c>
      <c r="C20" s="284">
        <v>26</v>
      </c>
      <c r="D20" s="162"/>
      <c r="E20" s="157"/>
      <c r="F20" s="157"/>
      <c r="G20" s="156"/>
      <c r="H20" s="156"/>
      <c r="I20" s="284"/>
      <c r="J20" s="284"/>
      <c r="K20" s="418" t="str">
        <f t="shared" si="0"/>
        <v/>
      </c>
      <c r="L20" s="284"/>
      <c r="M20" s="284"/>
      <c r="N20" s="418" t="str">
        <f t="shared" si="1"/>
        <v/>
      </c>
      <c r="O20" s="284"/>
      <c r="P20" s="284"/>
      <c r="Q20" s="41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7"/>
      <c r="AD20" s="157"/>
      <c r="AE20" s="178" t="str">
        <f t="shared" si="6"/>
        <v/>
      </c>
      <c r="AF20" s="156"/>
      <c r="AG20" s="156"/>
      <c r="AH20" s="125"/>
      <c r="AI20" s="156"/>
      <c r="AJ20" s="156"/>
      <c r="AK20" s="156"/>
      <c r="AL20" s="312"/>
      <c r="AM20" s="234"/>
      <c r="AN20" s="234"/>
      <c r="AO20" s="162"/>
      <c r="AP20" s="315"/>
      <c r="AQ20" s="452"/>
      <c r="AR20" s="452"/>
      <c r="AS20" s="317"/>
      <c r="AT20" s="164"/>
      <c r="AU20" s="165"/>
      <c r="AV20" s="190"/>
      <c r="AW20" s="652"/>
      <c r="AX20" s="494"/>
      <c r="AY20" s="623"/>
      <c r="AZ20" s="617"/>
      <c r="BA20" s="453"/>
      <c r="BB20" s="453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7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49</v>
      </c>
      <c r="B21" s="221">
        <v>13</v>
      </c>
      <c r="C21" s="284">
        <v>28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7"/>
      <c r="AD21" s="157"/>
      <c r="AE21" s="178" t="str">
        <f t="shared" si="6"/>
        <v/>
      </c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52"/>
      <c r="AR21" s="452"/>
      <c r="AS21" s="317"/>
      <c r="AT21" s="164"/>
      <c r="AU21" s="165"/>
      <c r="AV21" s="190"/>
      <c r="AW21" s="652"/>
      <c r="AX21" s="494"/>
      <c r="AY21" s="623"/>
      <c r="AZ21" s="617"/>
      <c r="BA21" s="453"/>
      <c r="BB21" s="453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7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50</v>
      </c>
      <c r="B22" s="221">
        <v>14</v>
      </c>
      <c r="C22" s="284">
        <v>26</v>
      </c>
      <c r="D22" s="162"/>
      <c r="E22" s="157">
        <v>6.72</v>
      </c>
      <c r="F22" s="157">
        <v>7.23</v>
      </c>
      <c r="G22" s="156">
        <v>1454</v>
      </c>
      <c r="H22" s="156">
        <v>1434</v>
      </c>
      <c r="I22" s="284">
        <v>784</v>
      </c>
      <c r="J22" s="284">
        <v>24</v>
      </c>
      <c r="K22" s="418">
        <f t="shared" ref="K22" si="15">IF(AND(I22&lt;&gt;"",J22&lt;&gt;""),(I22-J22)/I22*100,"")</f>
        <v>96.938775510204081</v>
      </c>
      <c r="L22" s="284">
        <v>751</v>
      </c>
      <c r="M22" s="284">
        <v>16</v>
      </c>
      <c r="N22" s="418">
        <f t="shared" ref="N22" si="16">IF(AND(L22&lt;&gt;"",M22&lt;&gt;""),(L22-M22)/L22*100,"")</f>
        <v>97.86950732356857</v>
      </c>
      <c r="O22" s="284">
        <v>1501</v>
      </c>
      <c r="P22" s="284">
        <v>71</v>
      </c>
      <c r="Q22" s="418">
        <f t="shared" ref="Q22" si="17">IF(AND(O22&lt;&gt;"",P22&lt;&gt;""),(O22-P22)/O22*100,"")</f>
        <v>95.269820119920055</v>
      </c>
      <c r="R22" s="284"/>
      <c r="S22" s="284"/>
      <c r="T22" s="157"/>
      <c r="U22" s="157"/>
      <c r="V22" s="157"/>
      <c r="W22" s="157"/>
      <c r="X22" s="157"/>
      <c r="Y22" s="157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7">
        <v>11.6</v>
      </c>
      <c r="AD22" s="157">
        <v>10.6</v>
      </c>
      <c r="AE22" s="178">
        <f t="shared" si="6"/>
        <v>8.6206896551724146</v>
      </c>
      <c r="AF22" s="156"/>
      <c r="AG22" s="156"/>
      <c r="AH22" s="125" t="s">
        <v>276</v>
      </c>
      <c r="AI22" s="156" t="s">
        <v>277</v>
      </c>
      <c r="AJ22" s="156" t="s">
        <v>278</v>
      </c>
      <c r="AK22" s="156" t="s">
        <v>278</v>
      </c>
      <c r="AL22" s="312"/>
      <c r="AM22" s="234"/>
      <c r="AN22" s="234"/>
      <c r="AO22" s="162"/>
      <c r="AP22" s="315"/>
      <c r="AQ22" s="452"/>
      <c r="AR22" s="452"/>
      <c r="AS22" s="317"/>
      <c r="AT22" s="164"/>
      <c r="AU22" s="165"/>
      <c r="AV22" s="190"/>
      <c r="AW22" s="652"/>
      <c r="AX22" s="494"/>
      <c r="AY22" s="623"/>
      <c r="AZ22" s="617"/>
      <c r="BA22" s="453"/>
      <c r="BB22" s="453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7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51</v>
      </c>
      <c r="B23" s="221">
        <v>15</v>
      </c>
      <c r="C23" s="284">
        <v>31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7"/>
      <c r="AD23" s="157"/>
      <c r="AE23" s="178" t="str">
        <f t="shared" si="6"/>
        <v/>
      </c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317"/>
      <c r="AT23" s="164"/>
      <c r="AU23" s="165"/>
      <c r="AV23" s="190"/>
      <c r="AW23" s="652"/>
      <c r="AX23" s="494"/>
      <c r="AY23" s="623"/>
      <c r="AZ23" s="617"/>
      <c r="BA23" s="453"/>
      <c r="BB23" s="453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7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52</v>
      </c>
      <c r="B24" s="221">
        <v>16</v>
      </c>
      <c r="C24" s="284">
        <v>29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7"/>
      <c r="AD24" s="157"/>
      <c r="AE24" s="178" t="str">
        <f t="shared" si="6"/>
        <v/>
      </c>
      <c r="AF24" s="156"/>
      <c r="AG24" s="156"/>
      <c r="AH24" s="125"/>
      <c r="AI24" s="156"/>
      <c r="AJ24" s="156"/>
      <c r="AK24" s="156"/>
      <c r="AL24" s="312"/>
      <c r="AM24" s="234"/>
      <c r="AN24" s="234"/>
      <c r="AO24" s="162"/>
      <c r="AP24" s="315"/>
      <c r="AQ24" s="452"/>
      <c r="AR24" s="452"/>
      <c r="AS24" s="317"/>
      <c r="AT24" s="164"/>
      <c r="AU24" s="165"/>
      <c r="AV24" s="190"/>
      <c r="AW24" s="652"/>
      <c r="AX24" s="494"/>
      <c r="AY24" s="623"/>
      <c r="AZ24" s="617"/>
      <c r="BA24" s="453"/>
      <c r="BB24" s="453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7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53</v>
      </c>
      <c r="B25" s="221">
        <v>17</v>
      </c>
      <c r="C25" s="284">
        <v>23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7"/>
      <c r="AD25" s="157"/>
      <c r="AE25" s="178" t="str">
        <f t="shared" si="6"/>
        <v/>
      </c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52"/>
      <c r="AR25" s="452"/>
      <c r="AS25" s="317"/>
      <c r="AT25" s="164"/>
      <c r="AU25" s="165"/>
      <c r="AV25" s="190"/>
      <c r="AW25" s="652">
        <v>40</v>
      </c>
      <c r="AX25" s="494"/>
      <c r="AY25" s="623"/>
      <c r="AZ25" s="617"/>
      <c r="BA25" s="453"/>
      <c r="BB25" s="453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2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47</v>
      </c>
      <c r="B26" s="221">
        <v>18</v>
      </c>
      <c r="C26" s="284">
        <v>20</v>
      </c>
      <c r="D26" s="162"/>
      <c r="E26" s="157">
        <v>7.1</v>
      </c>
      <c r="F26" s="157">
        <v>7.15</v>
      </c>
      <c r="G26" s="156">
        <v>1600</v>
      </c>
      <c r="H26" s="156">
        <v>1101</v>
      </c>
      <c r="I26" s="284">
        <v>608</v>
      </c>
      <c r="J26" s="284">
        <v>5</v>
      </c>
      <c r="K26" s="418">
        <f t="shared" si="0"/>
        <v>99.17763157894737</v>
      </c>
      <c r="L26" s="284">
        <v>294</v>
      </c>
      <c r="M26" s="284">
        <v>20</v>
      </c>
      <c r="N26" s="418">
        <f t="shared" si="1"/>
        <v>93.197278911564624</v>
      </c>
      <c r="O26" s="284">
        <v>1418</v>
      </c>
      <c r="P26" s="284">
        <v>68</v>
      </c>
      <c r="Q26" s="418">
        <f t="shared" si="2"/>
        <v>95.20451339915374</v>
      </c>
      <c r="R26" s="284"/>
      <c r="S26" s="284"/>
      <c r="T26" s="157"/>
      <c r="U26" s="157"/>
      <c r="V26" s="157"/>
      <c r="W26" s="157"/>
      <c r="X26" s="157"/>
      <c r="Y26" s="157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7"/>
      <c r="AD26" s="157"/>
      <c r="AE26" s="178" t="str">
        <f t="shared" si="6"/>
        <v/>
      </c>
      <c r="AF26" s="156"/>
      <c r="AG26" s="156"/>
      <c r="AH26" s="125" t="s">
        <v>276</v>
      </c>
      <c r="AI26" s="156" t="s">
        <v>277</v>
      </c>
      <c r="AJ26" s="156" t="s">
        <v>278</v>
      </c>
      <c r="AK26" s="156" t="s">
        <v>278</v>
      </c>
      <c r="AL26" s="312"/>
      <c r="AM26" s="234"/>
      <c r="AN26" s="234"/>
      <c r="AO26" s="162"/>
      <c r="AP26" s="315"/>
      <c r="AQ26" s="452"/>
      <c r="AR26" s="452"/>
      <c r="AS26" s="317"/>
      <c r="AT26" s="164"/>
      <c r="AU26" s="165"/>
      <c r="AV26" s="190"/>
      <c r="AW26" s="652"/>
      <c r="AX26" s="494"/>
      <c r="AY26" s="623"/>
      <c r="AZ26" s="617"/>
      <c r="BA26" s="453"/>
      <c r="BB26" s="49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3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48</v>
      </c>
      <c r="B27" s="221">
        <v>19</v>
      </c>
      <c r="C27" s="284">
        <v>28</v>
      </c>
      <c r="D27" s="162"/>
      <c r="E27" s="157"/>
      <c r="F27" s="157"/>
      <c r="G27" s="156"/>
      <c r="H27" s="156"/>
      <c r="I27" s="284"/>
      <c r="J27" s="284"/>
      <c r="K27" s="418" t="str">
        <f t="shared" si="0"/>
        <v/>
      </c>
      <c r="L27" s="284"/>
      <c r="M27" s="284"/>
      <c r="N27" s="418" t="str">
        <f t="shared" si="1"/>
        <v/>
      </c>
      <c r="O27" s="284"/>
      <c r="P27" s="284"/>
      <c r="Q27" s="41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7"/>
      <c r="AD27" s="157"/>
      <c r="AE27" s="178" t="str">
        <f t="shared" si="6"/>
        <v/>
      </c>
      <c r="AF27" s="156"/>
      <c r="AG27" s="156"/>
      <c r="AH27" s="125"/>
      <c r="AI27" s="156"/>
      <c r="AJ27" s="156"/>
      <c r="AK27" s="156"/>
      <c r="AL27" s="312"/>
      <c r="AM27" s="234"/>
      <c r="AN27" s="234"/>
      <c r="AO27" s="162"/>
      <c r="AP27" s="315"/>
      <c r="AQ27" s="452"/>
      <c r="AR27" s="452"/>
      <c r="AS27" s="317"/>
      <c r="AT27" s="164"/>
      <c r="AU27" s="165"/>
      <c r="AV27" s="190"/>
      <c r="AW27" s="652"/>
      <c r="AX27" s="494"/>
      <c r="AY27" s="623"/>
      <c r="AZ27" s="617"/>
      <c r="BA27" s="453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2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49</v>
      </c>
      <c r="B28" s="221">
        <v>20</v>
      </c>
      <c r="C28" s="284">
        <v>27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7"/>
      <c r="AD28" s="157"/>
      <c r="AE28" s="178" t="str">
        <f t="shared" si="6"/>
        <v/>
      </c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52"/>
      <c r="AR28" s="452"/>
      <c r="AS28" s="317"/>
      <c r="AT28" s="164"/>
      <c r="AU28" s="165"/>
      <c r="AV28" s="190"/>
      <c r="AW28" s="652"/>
      <c r="AX28" s="494"/>
      <c r="AY28" s="623"/>
      <c r="AZ28" s="617"/>
      <c r="BA28" s="453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2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50</v>
      </c>
      <c r="B29" s="221">
        <v>21</v>
      </c>
      <c r="C29" s="284">
        <v>25</v>
      </c>
      <c r="D29" s="162"/>
      <c r="E29" s="157">
        <v>7.28</v>
      </c>
      <c r="F29" s="157">
        <v>7.18</v>
      </c>
      <c r="G29" s="156">
        <v>1410</v>
      </c>
      <c r="H29" s="156">
        <v>1102</v>
      </c>
      <c r="I29" s="284">
        <v>364</v>
      </c>
      <c r="J29" s="284">
        <v>26</v>
      </c>
      <c r="K29" s="418">
        <f t="shared" si="0"/>
        <v>92.857142857142861</v>
      </c>
      <c r="L29" s="284">
        <v>467</v>
      </c>
      <c r="M29" s="284">
        <v>15</v>
      </c>
      <c r="N29" s="418">
        <f t="shared" si="1"/>
        <v>96.788008565310491</v>
      </c>
      <c r="O29" s="284">
        <v>933</v>
      </c>
      <c r="P29" s="284">
        <v>67</v>
      </c>
      <c r="Q29" s="418">
        <f t="shared" si="2"/>
        <v>92.818863879957121</v>
      </c>
      <c r="R29" s="284"/>
      <c r="S29" s="284"/>
      <c r="T29" s="157"/>
      <c r="U29" s="157"/>
      <c r="V29" s="157"/>
      <c r="W29" s="157"/>
      <c r="X29" s="157"/>
      <c r="Y29" s="157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7"/>
      <c r="AD29" s="157"/>
      <c r="AE29" s="178" t="str">
        <f t="shared" si="6"/>
        <v/>
      </c>
      <c r="AF29" s="156"/>
      <c r="AG29" s="156"/>
      <c r="AH29" s="125" t="s">
        <v>276</v>
      </c>
      <c r="AI29" s="156" t="s">
        <v>277</v>
      </c>
      <c r="AJ29" s="156" t="s">
        <v>278</v>
      </c>
      <c r="AK29" s="156" t="s">
        <v>278</v>
      </c>
      <c r="AL29" s="312"/>
      <c r="AM29" s="234"/>
      <c r="AN29" s="234"/>
      <c r="AO29" s="162"/>
      <c r="AP29" s="315"/>
      <c r="AQ29" s="452"/>
      <c r="AR29" s="452"/>
      <c r="AS29" s="317"/>
      <c r="AT29" s="164"/>
      <c r="AU29" s="165"/>
      <c r="AV29" s="190"/>
      <c r="AW29" s="652">
        <v>20</v>
      </c>
      <c r="AX29" s="494"/>
      <c r="AY29" s="623"/>
      <c r="AZ29" s="617"/>
      <c r="BA29" s="453"/>
      <c r="BB29" s="453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2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51</v>
      </c>
      <c r="B30" s="221">
        <v>22</v>
      </c>
      <c r="C30" s="284">
        <v>43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7"/>
      <c r="AD30" s="157"/>
      <c r="AE30" s="178" t="str">
        <f t="shared" si="6"/>
        <v/>
      </c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317"/>
      <c r="AT30" s="164"/>
      <c r="AU30" s="165"/>
      <c r="AV30" s="190"/>
      <c r="AW30" s="653"/>
      <c r="AX30" s="494"/>
      <c r="AY30" s="623"/>
      <c r="AZ30" s="617"/>
      <c r="BA30" s="453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2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52</v>
      </c>
      <c r="B31" s="221">
        <v>23</v>
      </c>
      <c r="C31" s="284">
        <v>42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7"/>
      <c r="AD31" s="157"/>
      <c r="AE31" s="178" t="str">
        <f t="shared" si="6"/>
        <v/>
      </c>
      <c r="AF31" s="156"/>
      <c r="AG31" s="156"/>
      <c r="AH31" s="125"/>
      <c r="AI31" s="156"/>
      <c r="AJ31" s="156"/>
      <c r="AK31" s="156"/>
      <c r="AL31" s="312"/>
      <c r="AM31" s="234"/>
      <c r="AN31" s="234"/>
      <c r="AO31" s="162"/>
      <c r="AP31" s="315"/>
      <c r="AQ31" s="452"/>
      <c r="AR31" s="452"/>
      <c r="AS31" s="317"/>
      <c r="AT31" s="164"/>
      <c r="AU31" s="165"/>
      <c r="AV31" s="190"/>
      <c r="AW31" s="430"/>
      <c r="AX31" s="494"/>
      <c r="AY31" s="623"/>
      <c r="AZ31" s="617"/>
      <c r="BA31" s="453"/>
      <c r="BB31" s="453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2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53</v>
      </c>
      <c r="B32" s="221">
        <v>24</v>
      </c>
      <c r="C32" s="284">
        <v>37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7"/>
      <c r="AD32" s="157"/>
      <c r="AE32" s="178" t="str">
        <f t="shared" si="6"/>
        <v/>
      </c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52"/>
      <c r="AR32" s="452"/>
      <c r="AS32" s="317"/>
      <c r="AT32" s="164"/>
      <c r="AU32" s="165"/>
      <c r="AV32" s="190"/>
      <c r="AW32" s="652"/>
      <c r="AX32" s="494"/>
      <c r="AY32" s="623"/>
      <c r="AZ32" s="617"/>
      <c r="BA32" s="453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1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47</v>
      </c>
      <c r="B33" s="221">
        <v>25</v>
      </c>
      <c r="C33" s="284">
        <v>29</v>
      </c>
      <c r="D33" s="162"/>
      <c r="E33" s="157">
        <v>7.43</v>
      </c>
      <c r="F33" s="157">
        <v>7.37</v>
      </c>
      <c r="G33" s="156">
        <v>971</v>
      </c>
      <c r="H33" s="156">
        <v>1193</v>
      </c>
      <c r="I33" s="284">
        <v>690</v>
      </c>
      <c r="J33" s="284">
        <v>34</v>
      </c>
      <c r="K33" s="418">
        <f t="shared" si="0"/>
        <v>95.072463768115938</v>
      </c>
      <c r="L33" s="284">
        <v>750</v>
      </c>
      <c r="M33" s="284">
        <v>24</v>
      </c>
      <c r="N33" s="418">
        <f t="shared" si="1"/>
        <v>96.8</v>
      </c>
      <c r="O33" s="284">
        <v>1500</v>
      </c>
      <c r="P33" s="284">
        <v>105</v>
      </c>
      <c r="Q33" s="418">
        <f t="shared" si="2"/>
        <v>93</v>
      </c>
      <c r="R33" s="284"/>
      <c r="S33" s="284"/>
      <c r="T33" s="157"/>
      <c r="U33" s="157"/>
      <c r="V33" s="157"/>
      <c r="W33" s="157"/>
      <c r="X33" s="157"/>
      <c r="Y33" s="157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7"/>
      <c r="AD33" s="157"/>
      <c r="AE33" s="178" t="str">
        <f t="shared" si="6"/>
        <v/>
      </c>
      <c r="AF33" s="156"/>
      <c r="AG33" s="156"/>
      <c r="AH33" s="125" t="s">
        <v>276</v>
      </c>
      <c r="AI33" s="156" t="s">
        <v>277</v>
      </c>
      <c r="AJ33" s="156" t="s">
        <v>278</v>
      </c>
      <c r="AK33" s="156" t="s">
        <v>278</v>
      </c>
      <c r="AL33" s="312"/>
      <c r="AM33" s="234"/>
      <c r="AN33" s="234"/>
      <c r="AO33" s="162"/>
      <c r="AP33" s="315"/>
      <c r="AQ33" s="452"/>
      <c r="AR33" s="452"/>
      <c r="AS33" s="317"/>
      <c r="AT33" s="164"/>
      <c r="AU33" s="165"/>
      <c r="AV33" s="190"/>
      <c r="AW33" s="653"/>
      <c r="AX33" s="494"/>
      <c r="AY33" s="623"/>
      <c r="AZ33" s="617"/>
      <c r="BA33" s="453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48</v>
      </c>
      <c r="B34" s="221">
        <v>26</v>
      </c>
      <c r="C34" s="284">
        <v>31</v>
      </c>
      <c r="D34" s="162"/>
      <c r="E34" s="157"/>
      <c r="F34" s="157"/>
      <c r="G34" s="156"/>
      <c r="H34" s="156"/>
      <c r="I34" s="284"/>
      <c r="J34" s="284"/>
      <c r="K34" s="418" t="str">
        <f t="shared" si="0"/>
        <v/>
      </c>
      <c r="L34" s="284"/>
      <c r="M34" s="284"/>
      <c r="N34" s="418" t="str">
        <f t="shared" si="1"/>
        <v/>
      </c>
      <c r="O34" s="284"/>
      <c r="P34" s="284"/>
      <c r="Q34" s="41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7"/>
      <c r="AD34" s="157"/>
      <c r="AE34" s="178" t="str">
        <f t="shared" si="6"/>
        <v/>
      </c>
      <c r="AF34" s="156"/>
      <c r="AG34" s="156"/>
      <c r="AH34" s="125"/>
      <c r="AI34" s="156"/>
      <c r="AJ34" s="156"/>
      <c r="AK34" s="156"/>
      <c r="AL34" s="312"/>
      <c r="AM34" s="234"/>
      <c r="AN34" s="234"/>
      <c r="AO34" s="162"/>
      <c r="AP34" s="315"/>
      <c r="AQ34" s="452"/>
      <c r="AR34" s="452"/>
      <c r="AS34" s="317"/>
      <c r="AT34" s="164"/>
      <c r="AU34" s="165"/>
      <c r="AV34" s="190"/>
      <c r="AW34" s="653"/>
      <c r="AX34" s="494"/>
      <c r="AY34" s="623"/>
      <c r="AZ34" s="617"/>
      <c r="BA34" s="453"/>
      <c r="BB34" s="164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2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49</v>
      </c>
      <c r="B35" s="221">
        <v>27</v>
      </c>
      <c r="C35" s="284">
        <v>31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7"/>
      <c r="AD35" s="157"/>
      <c r="AE35" s="178" t="str">
        <f t="shared" si="6"/>
        <v/>
      </c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52"/>
      <c r="AR35" s="452"/>
      <c r="AS35" s="317"/>
      <c r="AT35" s="164"/>
      <c r="AU35" s="165"/>
      <c r="AV35" s="190"/>
      <c r="AW35" s="653"/>
      <c r="AX35" s="494"/>
      <c r="AY35" s="623"/>
      <c r="AZ35" s="617"/>
      <c r="BA35" s="453"/>
      <c r="BB35" s="453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2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50</v>
      </c>
      <c r="B36" s="221">
        <v>28</v>
      </c>
      <c r="C36" s="284">
        <v>30</v>
      </c>
      <c r="D36" s="162"/>
      <c r="E36" s="157">
        <v>7.25</v>
      </c>
      <c r="F36" s="157">
        <v>7.33</v>
      </c>
      <c r="G36" s="156">
        <v>1019</v>
      </c>
      <c r="H36" s="156">
        <v>1128</v>
      </c>
      <c r="I36" s="284">
        <v>404</v>
      </c>
      <c r="J36" s="284">
        <v>28</v>
      </c>
      <c r="K36" s="418">
        <f t="shared" si="0"/>
        <v>93.069306930693074</v>
      </c>
      <c r="L36" s="284">
        <v>518</v>
      </c>
      <c r="M36" s="284">
        <v>22</v>
      </c>
      <c r="N36" s="418">
        <f t="shared" si="1"/>
        <v>95.752895752895753</v>
      </c>
      <c r="O36" s="284">
        <v>1036</v>
      </c>
      <c r="P36" s="284">
        <v>73</v>
      </c>
      <c r="Q36" s="418">
        <f t="shared" si="2"/>
        <v>92.953667953667946</v>
      </c>
      <c r="R36" s="284"/>
      <c r="S36" s="284"/>
      <c r="T36" s="157"/>
      <c r="U36" s="157"/>
      <c r="V36" s="157"/>
      <c r="W36" s="157"/>
      <c r="X36" s="157"/>
      <c r="Y36" s="157"/>
      <c r="Z36" s="308" t="str">
        <f t="shared" si="3"/>
        <v/>
      </c>
      <c r="AA36" s="308" t="str">
        <f t="shared" si="4"/>
        <v/>
      </c>
      <c r="AB36" s="307" t="str">
        <f t="shared" si="5"/>
        <v/>
      </c>
      <c r="AC36" s="157"/>
      <c r="AD36" s="157"/>
      <c r="AE36" s="178" t="str">
        <f t="shared" si="6"/>
        <v/>
      </c>
      <c r="AF36" s="156"/>
      <c r="AG36" s="156"/>
      <c r="AH36" s="125" t="s">
        <v>276</v>
      </c>
      <c r="AI36" s="156" t="s">
        <v>277</v>
      </c>
      <c r="AJ36" s="156" t="s">
        <v>278</v>
      </c>
      <c r="AK36" s="156" t="s">
        <v>278</v>
      </c>
      <c r="AL36" s="312"/>
      <c r="AM36" s="234"/>
      <c r="AN36" s="234"/>
      <c r="AO36" s="162"/>
      <c r="AP36" s="315"/>
      <c r="AQ36" s="452"/>
      <c r="AR36" s="452"/>
      <c r="AS36" s="317"/>
      <c r="AT36" s="164"/>
      <c r="AU36" s="165"/>
      <c r="AV36" s="190"/>
      <c r="AW36" s="653"/>
      <c r="AX36" s="494"/>
      <c r="AY36" s="623"/>
      <c r="AZ36" s="617"/>
      <c r="BA36" s="453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2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51</v>
      </c>
      <c r="B37" s="221">
        <v>29</v>
      </c>
      <c r="C37" s="284">
        <v>29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 t="str">
        <f>IF(AND(R37&lt;&gt;"",V37&lt;&gt;""),R37+V37+X37,"")</f>
        <v/>
      </c>
      <c r="AA37" s="308" t="str">
        <f>IF(AND(S37&lt;&gt;"",W37&lt;&gt;""),S37+W37+Y37,"")</f>
        <v/>
      </c>
      <c r="AB37" s="307" t="str">
        <f t="shared" ref="AB37:AB39" si="18">IF(AND(Z37&lt;&gt;"",AA37&lt;&gt;""),(Z37-AA37)/Z37*100,"")</f>
        <v/>
      </c>
      <c r="AC37" s="157"/>
      <c r="AD37" s="157"/>
      <c r="AE37" s="178" t="str">
        <f t="shared" si="6"/>
        <v/>
      </c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52"/>
      <c r="AR37" s="452"/>
      <c r="AS37" s="317"/>
      <c r="AT37" s="164"/>
      <c r="AU37" s="165"/>
      <c r="AV37" s="190"/>
      <c r="AW37" s="653"/>
      <c r="AX37" s="494"/>
      <c r="AY37" s="623"/>
      <c r="AZ37" s="617"/>
      <c r="BA37" s="453"/>
      <c r="BB37" s="453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2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52</v>
      </c>
      <c r="B38" s="221">
        <v>30</v>
      </c>
      <c r="C38" s="284">
        <v>31</v>
      </c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 t="str">
        <f t="shared" ref="Z38:Z39" si="19">IF(AND(R38&lt;&gt;"",V38&lt;&gt;""),R38+V38+X38,"")</f>
        <v/>
      </c>
      <c r="AA38" s="308" t="str">
        <f t="shared" ref="AA38:AA39" si="20">IF(AND(S38&lt;&gt;"",W38&lt;&gt;""),S38+W38+Y38,"")</f>
        <v/>
      </c>
      <c r="AB38" s="307" t="str">
        <f t="shared" si="18"/>
        <v/>
      </c>
      <c r="AC38" s="157"/>
      <c r="AD38" s="157"/>
      <c r="AE38" s="178" t="str">
        <f t="shared" si="6"/>
        <v/>
      </c>
      <c r="AF38" s="156"/>
      <c r="AG38" s="156"/>
      <c r="AH38" s="125"/>
      <c r="AI38" s="156"/>
      <c r="AJ38" s="156"/>
      <c r="AK38" s="156"/>
      <c r="AL38" s="312"/>
      <c r="AM38" s="234"/>
      <c r="AN38" s="234"/>
      <c r="AO38" s="162"/>
      <c r="AP38" s="315"/>
      <c r="AQ38" s="452"/>
      <c r="AR38" s="452"/>
      <c r="AS38" s="317"/>
      <c r="AT38" s="164"/>
      <c r="AU38" s="165"/>
      <c r="AV38" s="190"/>
      <c r="AW38" s="430"/>
      <c r="AX38" s="494"/>
      <c r="AY38" s="623"/>
      <c r="AZ38" s="617"/>
      <c r="BA38" s="453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2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0"/>
      <c r="B39" s="223"/>
      <c r="C39" s="167"/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si="19"/>
        <v/>
      </c>
      <c r="AA39" s="308" t="str">
        <f t="shared" si="20"/>
        <v/>
      </c>
      <c r="AB39" s="307" t="str">
        <f t="shared" si="18"/>
        <v/>
      </c>
      <c r="AC39" s="157"/>
      <c r="AD39" s="157"/>
      <c r="AE39" s="178" t="str">
        <f t="shared" si="6"/>
        <v/>
      </c>
      <c r="AF39" s="156"/>
      <c r="AG39" s="156"/>
      <c r="AH39" s="125"/>
      <c r="AI39" s="156"/>
      <c r="AJ39" s="156"/>
      <c r="AK39" s="156"/>
      <c r="AL39" s="641"/>
      <c r="AM39" s="642"/>
      <c r="AN39" s="642"/>
      <c r="AO39" s="643"/>
      <c r="AP39" s="644"/>
      <c r="AQ39" s="645"/>
      <c r="AR39" s="646"/>
      <c r="AS39" s="647"/>
      <c r="AT39" s="648"/>
      <c r="AU39" s="649"/>
      <c r="AV39" s="191"/>
      <c r="AW39" s="654"/>
      <c r="AX39" s="655"/>
      <c r="AY39" s="627"/>
      <c r="AZ39" s="618"/>
      <c r="BA39" s="457"/>
      <c r="BB39" s="45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/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852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60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21">SUM(BC9:BC39)</f>
        <v>0</v>
      </c>
      <c r="BD40" s="172">
        <f t="shared" si="21"/>
        <v>0</v>
      </c>
      <c r="BE40" s="172">
        <f t="shared" si="21"/>
        <v>0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145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" si="22">IF(SUM(C9:C39)=0,"",AVERAGE(C9:C39))</f>
        <v>28.4</v>
      </c>
      <c r="D41" s="178" t="str">
        <f t="shared" ref="D41:AE41" si="23">IF(SUM(D9:D39)=0,"",AVERAGE(D9:D39))</f>
        <v/>
      </c>
      <c r="E41" s="179">
        <f t="shared" si="23"/>
        <v>7.0500000000000007</v>
      </c>
      <c r="F41" s="179">
        <f t="shared" si="23"/>
        <v>7.1777777777777771</v>
      </c>
      <c r="G41" s="178">
        <f t="shared" si="23"/>
        <v>1361.7777777777778</v>
      </c>
      <c r="H41" s="178">
        <f t="shared" si="23"/>
        <v>1255.2222222222222</v>
      </c>
      <c r="I41" s="178">
        <f t="shared" si="23"/>
        <v>630</v>
      </c>
      <c r="J41" s="178">
        <f t="shared" si="23"/>
        <v>22.222222222222221</v>
      </c>
      <c r="K41" s="180">
        <f t="shared" si="23"/>
        <v>95.287617020494025</v>
      </c>
      <c r="L41" s="178">
        <f t="shared" si="23"/>
        <v>571.44444444444446</v>
      </c>
      <c r="M41" s="178">
        <f t="shared" si="23"/>
        <v>21</v>
      </c>
      <c r="N41" s="180">
        <f t="shared" si="23"/>
        <v>95.911865499503918</v>
      </c>
      <c r="O41" s="178">
        <f t="shared" si="23"/>
        <v>1318.1111111111111</v>
      </c>
      <c r="P41" s="178">
        <f t="shared" si="23"/>
        <v>84.555555555555557</v>
      </c>
      <c r="Q41" s="180">
        <f t="shared" si="23"/>
        <v>92.833420191257062</v>
      </c>
      <c r="R41" s="180" t="str">
        <f t="shared" si="23"/>
        <v/>
      </c>
      <c r="S41" s="180" t="str">
        <f t="shared" si="23"/>
        <v/>
      </c>
      <c r="T41" s="180" t="str">
        <f t="shared" si="23"/>
        <v/>
      </c>
      <c r="U41" s="180" t="str">
        <f t="shared" si="23"/>
        <v/>
      </c>
      <c r="V41" s="179" t="str">
        <f t="shared" si="23"/>
        <v/>
      </c>
      <c r="W41" s="179" t="str">
        <f t="shared" si="23"/>
        <v/>
      </c>
      <c r="X41" s="179" t="str">
        <f t="shared" si="23"/>
        <v/>
      </c>
      <c r="Y41" s="179" t="str">
        <f t="shared" si="23"/>
        <v/>
      </c>
      <c r="Z41" s="180" t="str">
        <f t="shared" si="23"/>
        <v/>
      </c>
      <c r="AA41" s="180" t="str">
        <f t="shared" si="23"/>
        <v/>
      </c>
      <c r="AB41" s="180" t="str">
        <f t="shared" si="23"/>
        <v/>
      </c>
      <c r="AC41" s="180">
        <f t="shared" si="23"/>
        <v>11.6</v>
      </c>
      <c r="AD41" s="180">
        <f t="shared" si="23"/>
        <v>10.6</v>
      </c>
      <c r="AE41" s="180">
        <f t="shared" si="23"/>
        <v>8.6206896551724146</v>
      </c>
      <c r="AF41" s="178"/>
      <c r="AG41" s="178"/>
      <c r="AH41" s="178"/>
      <c r="AI41" s="178"/>
      <c r="AJ41" s="178"/>
      <c r="AK41" s="178"/>
      <c r="AL41" s="180" t="str">
        <f t="shared" ref="AL41:BE41" si="24">IF(SUM(AL9:AL39)=0,"",AVERAGE(AL9:AL39))</f>
        <v/>
      </c>
      <c r="AM41" s="180" t="str">
        <f t="shared" si="24"/>
        <v/>
      </c>
      <c r="AN41" s="180" t="str">
        <f t="shared" si="24"/>
        <v/>
      </c>
      <c r="AO41" s="180" t="str">
        <f t="shared" si="24"/>
        <v/>
      </c>
      <c r="AP41" s="180" t="str">
        <f t="shared" si="24"/>
        <v/>
      </c>
      <c r="AQ41" s="180" t="str">
        <f t="shared" si="24"/>
        <v/>
      </c>
      <c r="AR41" s="180" t="str">
        <f t="shared" si="24"/>
        <v/>
      </c>
      <c r="AS41" s="180" t="str">
        <f t="shared" si="24"/>
        <v/>
      </c>
      <c r="AT41" s="180" t="str">
        <f t="shared" si="24"/>
        <v/>
      </c>
      <c r="AU41" s="180" t="str">
        <f t="shared" si="24"/>
        <v/>
      </c>
      <c r="AV41" s="180" t="str">
        <f t="shared" si="24"/>
        <v/>
      </c>
      <c r="AW41" s="180">
        <f t="shared" si="24"/>
        <v>30</v>
      </c>
      <c r="AX41" s="180" t="str">
        <f t="shared" si="24"/>
        <v/>
      </c>
      <c r="AY41" s="180" t="str">
        <f t="shared" si="24"/>
        <v/>
      </c>
      <c r="AZ41" s="180" t="str">
        <f t="shared" si="24"/>
        <v/>
      </c>
      <c r="BA41" s="180" t="str">
        <f t="shared" si="24"/>
        <v/>
      </c>
      <c r="BB41" s="180" t="str">
        <f t="shared" si="24"/>
        <v/>
      </c>
      <c r="BC41" s="180" t="str">
        <f t="shared" si="24"/>
        <v/>
      </c>
      <c r="BD41" s="180" t="str">
        <f t="shared" si="24"/>
        <v/>
      </c>
      <c r="BE41" s="180" t="str">
        <f t="shared" si="24"/>
        <v/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25">IF(SUM(BQ9:BQ39)=0,"",AVERAGE(BQ9:BQ39))</f>
        <v>4.833333333333333</v>
      </c>
      <c r="BR41" s="180" t="str">
        <f t="shared" si="25"/>
        <v/>
      </c>
      <c r="BS41" s="180" t="str">
        <f t="shared" si="25"/>
        <v/>
      </c>
      <c r="BT41" s="180" t="str">
        <f t="shared" si="25"/>
        <v/>
      </c>
      <c r="BU41" s="180" t="str">
        <f t="shared" si="25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18</v>
      </c>
      <c r="D42" s="182">
        <f t="shared" ref="D42:AE42" si="26">MIN(D9:D39)</f>
        <v>0</v>
      </c>
      <c r="E42" s="183">
        <f t="shared" si="26"/>
        <v>6.72</v>
      </c>
      <c r="F42" s="183">
        <f t="shared" si="26"/>
        <v>6.94</v>
      </c>
      <c r="G42" s="182">
        <f t="shared" si="26"/>
        <v>971</v>
      </c>
      <c r="H42" s="182">
        <f t="shared" si="26"/>
        <v>1101</v>
      </c>
      <c r="I42" s="182">
        <f t="shared" si="26"/>
        <v>246</v>
      </c>
      <c r="J42" s="182">
        <f t="shared" si="26"/>
        <v>5</v>
      </c>
      <c r="K42" s="184">
        <f t="shared" si="26"/>
        <v>91.869918699186996</v>
      </c>
      <c r="L42" s="182">
        <f t="shared" si="26"/>
        <v>276</v>
      </c>
      <c r="M42" s="182">
        <f t="shared" si="26"/>
        <v>13</v>
      </c>
      <c r="N42" s="184">
        <f t="shared" si="26"/>
        <v>93.197278911564624</v>
      </c>
      <c r="O42" s="182">
        <f t="shared" si="26"/>
        <v>752</v>
      </c>
      <c r="P42" s="182">
        <f t="shared" si="26"/>
        <v>63</v>
      </c>
      <c r="Q42" s="184">
        <f t="shared" si="26"/>
        <v>86.968085106382972</v>
      </c>
      <c r="R42" s="184">
        <f t="shared" si="26"/>
        <v>0</v>
      </c>
      <c r="S42" s="184">
        <f t="shared" si="26"/>
        <v>0</v>
      </c>
      <c r="T42" s="184">
        <f t="shared" si="26"/>
        <v>0</v>
      </c>
      <c r="U42" s="184">
        <f t="shared" si="26"/>
        <v>0</v>
      </c>
      <c r="V42" s="183">
        <f t="shared" si="26"/>
        <v>0</v>
      </c>
      <c r="W42" s="183">
        <f t="shared" si="26"/>
        <v>0</v>
      </c>
      <c r="X42" s="183">
        <f t="shared" si="26"/>
        <v>0</v>
      </c>
      <c r="Y42" s="183">
        <f t="shared" si="26"/>
        <v>0</v>
      </c>
      <c r="Z42" s="184">
        <f t="shared" si="26"/>
        <v>0</v>
      </c>
      <c r="AA42" s="184">
        <f t="shared" si="26"/>
        <v>0</v>
      </c>
      <c r="AB42" s="184">
        <f t="shared" si="26"/>
        <v>0</v>
      </c>
      <c r="AC42" s="184">
        <f t="shared" si="26"/>
        <v>11.6</v>
      </c>
      <c r="AD42" s="184">
        <f>MAX(AD8:AD38)</f>
        <v>10.6</v>
      </c>
      <c r="AE42" s="184">
        <f t="shared" si="26"/>
        <v>8.6206896551724146</v>
      </c>
      <c r="AF42" s="182"/>
      <c r="AG42" s="182"/>
      <c r="AH42" s="182"/>
      <c r="AI42" s="182"/>
      <c r="AJ42" s="182"/>
      <c r="AK42" s="182"/>
      <c r="AL42" s="184">
        <f t="shared" ref="AL42:AY42" si="27">MIN(AL9:AL39)</f>
        <v>0</v>
      </c>
      <c r="AM42" s="184">
        <f t="shared" si="27"/>
        <v>0</v>
      </c>
      <c r="AN42" s="184">
        <f t="shared" si="27"/>
        <v>0</v>
      </c>
      <c r="AO42" s="184">
        <f t="shared" si="27"/>
        <v>0</v>
      </c>
      <c r="AP42" s="184">
        <f t="shared" si="27"/>
        <v>0</v>
      </c>
      <c r="AQ42" s="184">
        <f t="shared" si="27"/>
        <v>0</v>
      </c>
      <c r="AR42" s="184">
        <f t="shared" si="27"/>
        <v>0</v>
      </c>
      <c r="AS42" s="184">
        <f t="shared" si="27"/>
        <v>0</v>
      </c>
      <c r="AT42" s="184">
        <f t="shared" si="27"/>
        <v>0</v>
      </c>
      <c r="AU42" s="184">
        <f t="shared" si="27"/>
        <v>0</v>
      </c>
      <c r="AV42" s="184">
        <f t="shared" si="27"/>
        <v>0</v>
      </c>
      <c r="AW42" s="184">
        <f t="shared" si="27"/>
        <v>20</v>
      </c>
      <c r="AX42" s="184">
        <f t="shared" si="27"/>
        <v>0</v>
      </c>
      <c r="AY42" s="184">
        <f t="shared" si="27"/>
        <v>0</v>
      </c>
      <c r="AZ42" s="182"/>
      <c r="BA42" s="182"/>
      <c r="BB42" s="184">
        <f t="shared" ref="BB42:BE42" si="28">MIN(BB9:BB39)</f>
        <v>0</v>
      </c>
      <c r="BC42" s="184">
        <f t="shared" si="28"/>
        <v>0</v>
      </c>
      <c r="BD42" s="184">
        <f t="shared" si="28"/>
        <v>0</v>
      </c>
      <c r="BE42" s="184">
        <f t="shared" si="28"/>
        <v>0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29">MIN(BQ9:BQ39)</f>
        <v>1</v>
      </c>
      <c r="BR42" s="184">
        <f t="shared" si="29"/>
        <v>0</v>
      </c>
      <c r="BS42" s="184">
        <f t="shared" si="29"/>
        <v>0</v>
      </c>
      <c r="BT42" s="184">
        <f t="shared" si="29"/>
        <v>0</v>
      </c>
      <c r="BU42" s="184">
        <f t="shared" si="29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43</v>
      </c>
      <c r="D43" s="186">
        <f t="shared" ref="D43:AE43" si="30">MAX(D9:D39)</f>
        <v>0</v>
      </c>
      <c r="E43" s="187">
        <f t="shared" si="30"/>
        <v>7.43</v>
      </c>
      <c r="F43" s="187">
        <f t="shared" si="30"/>
        <v>7.37</v>
      </c>
      <c r="G43" s="186">
        <f t="shared" si="30"/>
        <v>1830</v>
      </c>
      <c r="H43" s="186">
        <f t="shared" si="30"/>
        <v>1434</v>
      </c>
      <c r="I43" s="186">
        <f t="shared" si="30"/>
        <v>1800</v>
      </c>
      <c r="J43" s="186">
        <f t="shared" si="30"/>
        <v>34</v>
      </c>
      <c r="K43" s="188">
        <f t="shared" si="30"/>
        <v>99.17763157894737</v>
      </c>
      <c r="L43" s="186">
        <f t="shared" si="30"/>
        <v>1095</v>
      </c>
      <c r="M43" s="186">
        <f t="shared" si="30"/>
        <v>37</v>
      </c>
      <c r="N43" s="188">
        <f t="shared" si="30"/>
        <v>97.86950732356857</v>
      </c>
      <c r="O43" s="186">
        <f t="shared" si="30"/>
        <v>2738</v>
      </c>
      <c r="P43" s="186">
        <f t="shared" si="30"/>
        <v>111</v>
      </c>
      <c r="Q43" s="188">
        <f t="shared" si="30"/>
        <v>95.945945945945937</v>
      </c>
      <c r="R43" s="188">
        <f t="shared" si="30"/>
        <v>0</v>
      </c>
      <c r="S43" s="188">
        <f t="shared" si="30"/>
        <v>0</v>
      </c>
      <c r="T43" s="188">
        <f t="shared" si="30"/>
        <v>0</v>
      </c>
      <c r="U43" s="188">
        <f t="shared" si="30"/>
        <v>0</v>
      </c>
      <c r="V43" s="187">
        <f t="shared" si="30"/>
        <v>0</v>
      </c>
      <c r="W43" s="187">
        <f t="shared" si="30"/>
        <v>0</v>
      </c>
      <c r="X43" s="187">
        <f t="shared" si="30"/>
        <v>0</v>
      </c>
      <c r="Y43" s="187">
        <f t="shared" si="30"/>
        <v>0</v>
      </c>
      <c r="Z43" s="188">
        <f t="shared" si="30"/>
        <v>0</v>
      </c>
      <c r="AA43" s="188">
        <f t="shared" si="30"/>
        <v>0</v>
      </c>
      <c r="AB43" s="188">
        <f t="shared" si="30"/>
        <v>0</v>
      </c>
      <c r="AC43" s="188">
        <f t="shared" si="30"/>
        <v>11.6</v>
      </c>
      <c r="AD43" s="188">
        <f>MAX(AD9:AD39)</f>
        <v>10.6</v>
      </c>
      <c r="AE43" s="188">
        <f t="shared" si="30"/>
        <v>8.6206896551724146</v>
      </c>
      <c r="AF43" s="186"/>
      <c r="AG43" s="186"/>
      <c r="AH43" s="186"/>
      <c r="AI43" s="186"/>
      <c r="AJ43" s="186"/>
      <c r="AK43" s="186"/>
      <c r="AL43" s="188">
        <f t="shared" ref="AL43:AY43" si="31">MAX(AL9:AL39)</f>
        <v>0</v>
      </c>
      <c r="AM43" s="188">
        <f t="shared" si="31"/>
        <v>0</v>
      </c>
      <c r="AN43" s="188">
        <f t="shared" si="31"/>
        <v>0</v>
      </c>
      <c r="AO43" s="188">
        <f t="shared" si="31"/>
        <v>0</v>
      </c>
      <c r="AP43" s="188">
        <f t="shared" si="31"/>
        <v>0</v>
      </c>
      <c r="AQ43" s="188">
        <f t="shared" si="31"/>
        <v>0</v>
      </c>
      <c r="AR43" s="188">
        <f t="shared" si="31"/>
        <v>0</v>
      </c>
      <c r="AS43" s="188">
        <f t="shared" si="31"/>
        <v>0</v>
      </c>
      <c r="AT43" s="188">
        <f t="shared" si="31"/>
        <v>0</v>
      </c>
      <c r="AU43" s="188">
        <f t="shared" si="31"/>
        <v>0</v>
      </c>
      <c r="AV43" s="188">
        <f t="shared" si="31"/>
        <v>0</v>
      </c>
      <c r="AW43" s="188">
        <f t="shared" si="31"/>
        <v>40</v>
      </c>
      <c r="AX43" s="188">
        <f t="shared" si="31"/>
        <v>0</v>
      </c>
      <c r="AY43" s="188">
        <f t="shared" si="31"/>
        <v>0</v>
      </c>
      <c r="AZ43" s="186"/>
      <c r="BA43" s="186"/>
      <c r="BB43" s="188">
        <f t="shared" ref="BB43:BE43" si="32">MAX(BB9:BB39)</f>
        <v>0</v>
      </c>
      <c r="BC43" s="188">
        <f t="shared" si="32"/>
        <v>0</v>
      </c>
      <c r="BD43" s="188">
        <f t="shared" si="32"/>
        <v>0</v>
      </c>
      <c r="BE43" s="188">
        <f t="shared" si="32"/>
        <v>0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33">MAX(BQ9:BQ39)</f>
        <v>8</v>
      </c>
      <c r="BR43" s="188">
        <f t="shared" si="33"/>
        <v>0</v>
      </c>
      <c r="BS43" s="188">
        <f t="shared" si="33"/>
        <v>0</v>
      </c>
      <c r="BT43" s="188">
        <f t="shared" si="33"/>
        <v>0</v>
      </c>
      <c r="BU43" s="188">
        <f t="shared" si="33"/>
        <v>0</v>
      </c>
    </row>
    <row r="44" spans="1:73" s="41" customFormat="1" ht="24.95" customHeight="1" x14ac:dyDescent="0.25">
      <c r="A44" s="115" t="s">
        <v>54</v>
      </c>
      <c r="B44" s="442"/>
      <c r="C44" s="189">
        <f>AVERAGE(C11:C12,C13:C15,C18:C22,C25:C29,C32:C36)</f>
        <v>26.35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43"/>
      <c r="C45" s="190">
        <f>AVERAGE(C9,C16,C23,C30,C37)</f>
        <v>32.4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44"/>
      <c r="C46" s="190">
        <f>AVERAGE(C10,C17,C24,C31:C32,C38)</f>
        <v>33.333333333333336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43"/>
      <c r="C47" s="190">
        <f>AVERAGE(C9:C10,C16:C17,C23:C24,C30:C32,C37:C38)</f>
        <v>32.909090909090907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31.248106060606062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29" priority="1">
      <formula>IF(AND($AI9="H",$AH9="B"),1,0)</formula>
    </cfRule>
    <cfRule type="expression" dxfId="28" priority="2">
      <formula>IF($AI9="H",1,0)</formula>
    </cfRule>
  </conditionalFormatting>
  <conditionalFormatting sqref="E9:AK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BB16">
    <cfRule type="expression" dxfId="25" priority="7">
      <formula>IF(AND($AI16="H",$AH16="B"),1,0)</formula>
    </cfRule>
    <cfRule type="expression" dxfId="24" priority="8">
      <formula>IF($AI16="H",1,0)</formula>
    </cfRule>
  </conditionalFormatting>
  <dataValidations count="2">
    <dataValidation type="list" allowBlank="1" showInputMessage="1" showErrorMessage="1" sqref="AI9:AI39" xr:uid="{47FD86AB-F93B-4A7B-810C-7FDB6FCEA1E4}">
      <formula1>"H,NH"</formula1>
    </dataValidation>
    <dataValidation type="list" allowBlank="1" showInputMessage="1" showErrorMessage="1" sqref="AH9:AH39" xr:uid="{092C0C86-8971-493D-83E5-103ECA645F72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W10" zoomScale="55" zoomScaleNormal="55" workbookViewId="0">
      <selection activeCell="BQ40" sqref="BQ4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juny!C1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93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735"/>
      <c r="BA8" s="735"/>
      <c r="BB8" s="735"/>
      <c r="BC8" s="735"/>
      <c r="BD8" s="735"/>
      <c r="BE8" s="735"/>
      <c r="BF8" s="735"/>
      <c r="BG8" s="746"/>
      <c r="BH8" s="664"/>
      <c r="BI8" s="664"/>
      <c r="BJ8" s="664"/>
      <c r="BK8" s="664"/>
      <c r="BL8" s="735"/>
      <c r="BM8" s="735"/>
      <c r="BN8" s="735"/>
      <c r="BO8" s="735"/>
      <c r="BP8" s="735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53</v>
      </c>
      <c r="B9" s="219">
        <v>1</v>
      </c>
      <c r="C9" s="156">
        <v>35</v>
      </c>
      <c r="D9" s="156"/>
      <c r="E9" s="157"/>
      <c r="F9" s="157"/>
      <c r="G9" s="156"/>
      <c r="H9" s="156"/>
      <c r="I9" s="284"/>
      <c r="J9" s="284"/>
      <c r="K9" s="418" t="str">
        <f t="shared" ref="K9:K39" si="0">IF(AND(I9&lt;&gt;"",J9&lt;&gt;""),(I9-J9)/I9*100,"")</f>
        <v/>
      </c>
      <c r="L9" s="284"/>
      <c r="M9" s="284"/>
      <c r="N9" s="418" t="str">
        <f t="shared" ref="N9:N39" si="1">IF(AND(L9&lt;&gt;"",M9&lt;&gt;""),(L9-M9)/L9*100,"")</f>
        <v/>
      </c>
      <c r="O9" s="284"/>
      <c r="P9" s="284"/>
      <c r="Q9" s="418" t="str">
        <f t="shared" ref="Q9:Q39" si="2"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/>
      <c r="AF9" s="156"/>
      <c r="AG9" s="156"/>
      <c r="AH9" s="125"/>
      <c r="AI9" s="156"/>
      <c r="AJ9" s="156"/>
      <c r="AK9" s="156"/>
      <c r="AL9" s="632"/>
      <c r="AM9" s="633"/>
      <c r="AN9" s="633"/>
      <c r="AO9" s="634"/>
      <c r="AP9" s="635"/>
      <c r="AQ9" s="636" t="s">
        <v>212</v>
      </c>
      <c r="AR9" s="636" t="s">
        <v>212</v>
      </c>
      <c r="AS9" s="656"/>
      <c r="AT9" s="638"/>
      <c r="AU9" s="639"/>
      <c r="AV9" s="640"/>
      <c r="AW9" s="619"/>
      <c r="AX9" s="620"/>
      <c r="AY9" s="657"/>
      <c r="AZ9" s="673"/>
      <c r="BA9" s="620"/>
      <c r="BB9" s="620"/>
      <c r="BC9" s="634"/>
      <c r="BD9" s="634"/>
      <c r="BE9" s="634"/>
      <c r="BF9" s="634"/>
      <c r="BG9" s="634"/>
      <c r="BH9" s="634"/>
      <c r="BI9" s="634"/>
      <c r="BJ9" s="674"/>
      <c r="BK9" s="674" t="s">
        <v>212</v>
      </c>
      <c r="BL9" s="674" t="s">
        <v>212</v>
      </c>
      <c r="BM9" s="674"/>
      <c r="BN9" s="634"/>
      <c r="BO9" s="634"/>
      <c r="BP9" s="640"/>
      <c r="BQ9" s="661">
        <v>2</v>
      </c>
      <c r="BR9" s="426"/>
      <c r="BS9" s="427" t="s">
        <v>212</v>
      </c>
      <c r="BT9" s="427"/>
      <c r="BU9" s="428"/>
    </row>
    <row r="10" spans="1:264" s="41" customFormat="1" ht="24.95" customHeight="1" x14ac:dyDescent="0.25">
      <c r="A10" s="220" t="s">
        <v>47</v>
      </c>
      <c r="B10" s="221">
        <v>2</v>
      </c>
      <c r="C10" s="162">
        <v>31</v>
      </c>
      <c r="D10" s="162"/>
      <c r="E10" s="157">
        <v>7.49</v>
      </c>
      <c r="F10" s="157">
        <v>7.12</v>
      </c>
      <c r="G10" s="156">
        <v>445</v>
      </c>
      <c r="H10" s="156">
        <v>997</v>
      </c>
      <c r="I10" s="284">
        <v>160</v>
      </c>
      <c r="J10" s="284">
        <v>7</v>
      </c>
      <c r="K10" s="418">
        <f t="shared" si="0"/>
        <v>95.625</v>
      </c>
      <c r="L10" s="284">
        <v>37</v>
      </c>
      <c r="M10" s="284">
        <v>6</v>
      </c>
      <c r="N10" s="418">
        <f t="shared" si="1"/>
        <v>83.78378378378379</v>
      </c>
      <c r="O10" s="284">
        <v>102</v>
      </c>
      <c r="P10" s="284">
        <v>38</v>
      </c>
      <c r="Q10" s="418">
        <f t="shared" si="2"/>
        <v>62.745098039215684</v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/>
      <c r="AF10" s="156"/>
      <c r="AG10" s="156"/>
      <c r="AH10" s="125" t="s">
        <v>276</v>
      </c>
      <c r="AI10" s="156" t="s">
        <v>277</v>
      </c>
      <c r="AJ10" s="156" t="s">
        <v>278</v>
      </c>
      <c r="AK10" s="156" t="s">
        <v>278</v>
      </c>
      <c r="AL10" s="312"/>
      <c r="AM10" s="234"/>
      <c r="AN10" s="234"/>
      <c r="AO10" s="162"/>
      <c r="AP10" s="315"/>
      <c r="AQ10" s="452"/>
      <c r="AR10" s="452"/>
      <c r="AS10" s="458"/>
      <c r="AT10" s="164"/>
      <c r="AU10" s="165"/>
      <c r="AV10" s="190"/>
      <c r="AW10" s="430"/>
      <c r="AX10" s="453"/>
      <c r="AY10" s="658"/>
      <c r="AZ10" s="622"/>
      <c r="BA10" s="453"/>
      <c r="BB10" s="453"/>
      <c r="BC10" s="162"/>
      <c r="BD10" s="162"/>
      <c r="BE10" s="162"/>
      <c r="BF10" s="162"/>
      <c r="BG10" s="162"/>
      <c r="BH10" s="162"/>
      <c r="BI10" s="162"/>
      <c r="BJ10" s="427"/>
      <c r="BK10" s="427"/>
      <c r="BL10" s="427" t="s">
        <v>212</v>
      </c>
      <c r="BM10" s="427"/>
      <c r="BN10" s="162"/>
      <c r="BO10" s="162"/>
      <c r="BP10" s="190"/>
      <c r="BQ10" s="662">
        <v>3</v>
      </c>
      <c r="BR10" s="426"/>
      <c r="BS10" s="427"/>
      <c r="BT10" s="427"/>
      <c r="BU10" s="428"/>
    </row>
    <row r="11" spans="1:264" s="41" customFormat="1" ht="24.95" customHeight="1" x14ac:dyDescent="0.25">
      <c r="A11" s="220" t="s">
        <v>48</v>
      </c>
      <c r="B11" s="221">
        <v>3</v>
      </c>
      <c r="C11" s="162">
        <v>36</v>
      </c>
      <c r="D11" s="162"/>
      <c r="E11" s="157">
        <v>8.4</v>
      </c>
      <c r="F11" s="157">
        <v>7.5</v>
      </c>
      <c r="G11" s="156">
        <v>1790</v>
      </c>
      <c r="H11" s="156">
        <v>810</v>
      </c>
      <c r="I11" s="284">
        <v>250</v>
      </c>
      <c r="J11" s="284">
        <v>5</v>
      </c>
      <c r="K11" s="418">
        <f t="shared" si="0"/>
        <v>98</v>
      </c>
      <c r="L11" s="284">
        <v>732</v>
      </c>
      <c r="M11" s="284">
        <v>5</v>
      </c>
      <c r="N11" s="418">
        <f t="shared" si="1"/>
        <v>99.316939890710387</v>
      </c>
      <c r="O11" s="284">
        <v>1265</v>
      </c>
      <c r="P11" s="284">
        <v>22</v>
      </c>
      <c r="Q11" s="418">
        <f t="shared" si="2"/>
        <v>98.260869565217391</v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/>
      <c r="AF11" s="156"/>
      <c r="AG11" s="156"/>
      <c r="AH11" s="125" t="s">
        <v>276</v>
      </c>
      <c r="AI11" s="156" t="s">
        <v>280</v>
      </c>
      <c r="AJ11" s="156" t="s">
        <v>278</v>
      </c>
      <c r="AK11" s="156" t="s">
        <v>278</v>
      </c>
      <c r="AL11" s="312"/>
      <c r="AM11" s="234"/>
      <c r="AN11" s="234"/>
      <c r="AO11" s="162"/>
      <c r="AP11" s="315"/>
      <c r="AQ11" s="452"/>
      <c r="AR11" s="452"/>
      <c r="AS11" s="458"/>
      <c r="AT11" s="164"/>
      <c r="AU11" s="165"/>
      <c r="AV11" s="190"/>
      <c r="AW11" s="430"/>
      <c r="AX11" s="453"/>
      <c r="AY11" s="658"/>
      <c r="AZ11" s="622"/>
      <c r="BA11" s="453"/>
      <c r="BB11" s="453"/>
      <c r="BC11" s="162"/>
      <c r="BD11" s="162"/>
      <c r="BE11" s="162"/>
      <c r="BF11" s="162"/>
      <c r="BG11" s="162"/>
      <c r="BH11" s="162"/>
      <c r="BI11" s="162"/>
      <c r="BJ11" s="427"/>
      <c r="BK11" s="427" t="s">
        <v>212</v>
      </c>
      <c r="BL11" s="427" t="s">
        <v>212</v>
      </c>
      <c r="BM11" s="427"/>
      <c r="BN11" s="162"/>
      <c r="BO11" s="162"/>
      <c r="BP11" s="190"/>
      <c r="BQ11" s="662">
        <v>3</v>
      </c>
      <c r="BR11" s="426"/>
      <c r="BS11" s="427" t="s">
        <v>212</v>
      </c>
      <c r="BT11" s="427"/>
      <c r="BU11" s="428"/>
    </row>
    <row r="12" spans="1:264" s="41" customFormat="1" ht="24.95" customHeight="1" x14ac:dyDescent="0.25">
      <c r="A12" s="220" t="s">
        <v>49</v>
      </c>
      <c r="B12" s="221">
        <v>4</v>
      </c>
      <c r="C12" s="162">
        <v>35</v>
      </c>
      <c r="D12" s="162"/>
      <c r="E12" s="157"/>
      <c r="F12" s="157"/>
      <c r="G12" s="156"/>
      <c r="H12" s="156"/>
      <c r="I12" s="284"/>
      <c r="J12" s="284"/>
      <c r="K12" s="418" t="str">
        <f t="shared" si="0"/>
        <v/>
      </c>
      <c r="L12" s="284"/>
      <c r="M12" s="284"/>
      <c r="N12" s="418" t="str">
        <f t="shared" si="1"/>
        <v/>
      </c>
      <c r="O12" s="284"/>
      <c r="P12" s="284"/>
      <c r="Q12" s="41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/>
      <c r="AF12" s="156"/>
      <c r="AG12" s="156"/>
      <c r="AH12" s="125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458"/>
      <c r="AT12" s="164"/>
      <c r="AU12" s="165"/>
      <c r="AV12" s="190"/>
      <c r="AW12" s="430"/>
      <c r="AX12" s="453"/>
      <c r="AY12" s="658"/>
      <c r="AZ12" s="622"/>
      <c r="BA12" s="453">
        <v>2.17</v>
      </c>
      <c r="BB12" s="453"/>
      <c r="BC12" s="162">
        <v>6</v>
      </c>
      <c r="BD12" s="162">
        <v>2.17</v>
      </c>
      <c r="BE12" s="162">
        <v>81</v>
      </c>
      <c r="BF12" s="162"/>
      <c r="BG12" s="162"/>
      <c r="BH12" s="162"/>
      <c r="BI12" s="162"/>
      <c r="BJ12" s="427"/>
      <c r="BK12" s="427"/>
      <c r="BL12" s="427"/>
      <c r="BM12" s="427"/>
      <c r="BN12" s="162"/>
      <c r="BO12" s="162"/>
      <c r="BP12" s="190"/>
      <c r="BQ12" s="662">
        <v>3</v>
      </c>
      <c r="BR12" s="426">
        <v>6</v>
      </c>
      <c r="BS12" s="427" t="s">
        <v>212</v>
      </c>
      <c r="BT12" s="427">
        <v>2.17</v>
      </c>
      <c r="BU12" s="428">
        <v>81</v>
      </c>
    </row>
    <row r="13" spans="1:264" s="41" customFormat="1" ht="24.95" customHeight="1" x14ac:dyDescent="0.25">
      <c r="A13" s="220" t="s">
        <v>50</v>
      </c>
      <c r="B13" s="221">
        <v>5</v>
      </c>
      <c r="C13" s="162">
        <v>31</v>
      </c>
      <c r="D13" s="162"/>
      <c r="E13" s="157">
        <v>7.31</v>
      </c>
      <c r="F13" s="157">
        <v>7.09</v>
      </c>
      <c r="G13" s="156">
        <v>1109</v>
      </c>
      <c r="H13" s="156">
        <v>1058</v>
      </c>
      <c r="I13" s="284">
        <v>162</v>
      </c>
      <c r="J13" s="284">
        <v>8</v>
      </c>
      <c r="K13" s="418">
        <f t="shared" si="0"/>
        <v>95.061728395061735</v>
      </c>
      <c r="L13" s="284">
        <v>208</v>
      </c>
      <c r="M13" s="284">
        <v>10</v>
      </c>
      <c r="N13" s="418">
        <f t="shared" si="1"/>
        <v>95.192307692307693</v>
      </c>
      <c r="O13" s="284">
        <v>415</v>
      </c>
      <c r="P13" s="284">
        <v>45</v>
      </c>
      <c r="Q13" s="418">
        <f t="shared" si="2"/>
        <v>89.156626506024097</v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/>
      <c r="AF13" s="156"/>
      <c r="AG13" s="156"/>
      <c r="AH13" s="125" t="s">
        <v>276</v>
      </c>
      <c r="AI13" s="156" t="s">
        <v>277</v>
      </c>
      <c r="AJ13" s="156" t="s">
        <v>278</v>
      </c>
      <c r="AK13" s="156" t="s">
        <v>278</v>
      </c>
      <c r="AL13" s="312"/>
      <c r="AM13" s="234"/>
      <c r="AN13" s="234"/>
      <c r="AO13" s="162"/>
      <c r="AP13" s="315"/>
      <c r="AQ13" s="452"/>
      <c r="AR13" s="452"/>
      <c r="AS13" s="458"/>
      <c r="AT13" s="164"/>
      <c r="AU13" s="165"/>
      <c r="AV13" s="190"/>
      <c r="AW13" s="430"/>
      <c r="AX13" s="452"/>
      <c r="AY13" s="658"/>
      <c r="AZ13" s="622"/>
      <c r="BA13" s="453"/>
      <c r="BB13" s="453"/>
      <c r="BC13" s="162"/>
      <c r="BD13" s="162"/>
      <c r="BE13" s="162"/>
      <c r="BF13" s="162"/>
      <c r="BG13" s="162"/>
      <c r="BH13" s="162"/>
      <c r="BI13" s="162"/>
      <c r="BJ13" s="427"/>
      <c r="BK13" s="427"/>
      <c r="BL13" s="427"/>
      <c r="BM13" s="427"/>
      <c r="BN13" s="162"/>
      <c r="BO13" s="162"/>
      <c r="BP13" s="190"/>
      <c r="BQ13" s="662">
        <v>3</v>
      </c>
      <c r="BR13" s="426"/>
      <c r="BS13" s="427" t="s">
        <v>212</v>
      </c>
      <c r="BT13" s="427" t="s">
        <v>212</v>
      </c>
      <c r="BU13" s="428"/>
    </row>
    <row r="14" spans="1:264" s="41" customFormat="1" ht="24.95" customHeight="1" x14ac:dyDescent="0.25">
      <c r="A14" s="220" t="s">
        <v>51</v>
      </c>
      <c r="B14" s="221">
        <v>6</v>
      </c>
      <c r="C14" s="162">
        <v>38</v>
      </c>
      <c r="D14" s="162"/>
      <c r="E14" s="157"/>
      <c r="F14" s="157"/>
      <c r="G14" s="156"/>
      <c r="H14" s="156"/>
      <c r="I14" s="284"/>
      <c r="J14" s="284"/>
      <c r="K14" s="418" t="str">
        <f t="shared" si="0"/>
        <v/>
      </c>
      <c r="L14" s="284"/>
      <c r="M14" s="284"/>
      <c r="N14" s="418" t="str">
        <f t="shared" si="1"/>
        <v/>
      </c>
      <c r="O14" s="284"/>
      <c r="P14" s="284"/>
      <c r="Q14" s="418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/>
      <c r="AF14" s="156"/>
      <c r="AG14" s="156"/>
      <c r="AH14" s="125"/>
      <c r="AI14" s="156"/>
      <c r="AJ14" s="156"/>
      <c r="AK14" s="156"/>
      <c r="AL14" s="312"/>
      <c r="AM14" s="234"/>
      <c r="AN14" s="234"/>
      <c r="AO14" s="162"/>
      <c r="AP14" s="315"/>
      <c r="AQ14" s="452"/>
      <c r="AR14" s="452"/>
      <c r="AS14" s="458"/>
      <c r="AT14" s="164"/>
      <c r="AU14" s="165"/>
      <c r="AV14" s="190"/>
      <c r="AW14" s="430"/>
      <c r="AX14" s="453"/>
      <c r="AY14" s="659"/>
      <c r="AZ14" s="622"/>
      <c r="BA14" s="453"/>
      <c r="BB14" s="453"/>
      <c r="BC14" s="162"/>
      <c r="BD14" s="162"/>
      <c r="BE14" s="162"/>
      <c r="BF14" s="162"/>
      <c r="BG14" s="162"/>
      <c r="BH14" s="162"/>
      <c r="BI14" s="162"/>
      <c r="BJ14" s="452"/>
      <c r="BK14" s="427"/>
      <c r="BL14" s="427"/>
      <c r="BM14" s="452"/>
      <c r="BN14" s="162"/>
      <c r="BO14" s="162"/>
      <c r="BP14" s="190"/>
      <c r="BQ14" s="662">
        <v>1</v>
      </c>
      <c r="BR14" s="430"/>
      <c r="BS14" s="427"/>
      <c r="BT14" s="427"/>
      <c r="BU14" s="431"/>
    </row>
    <row r="15" spans="1:264" s="41" customFormat="1" ht="24.95" customHeight="1" x14ac:dyDescent="0.25">
      <c r="A15" s="220" t="s">
        <v>52</v>
      </c>
      <c r="B15" s="221">
        <v>7</v>
      </c>
      <c r="C15" s="162">
        <v>37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/>
      <c r="AF15" s="156"/>
      <c r="AG15" s="156"/>
      <c r="AH15" s="125"/>
      <c r="AI15" s="156"/>
      <c r="AJ15" s="156"/>
      <c r="AK15" s="156"/>
      <c r="AL15" s="312"/>
      <c r="AM15" s="234"/>
      <c r="AN15" s="234"/>
      <c r="AO15" s="162"/>
      <c r="AP15" s="315"/>
      <c r="AQ15" s="452"/>
      <c r="AR15" s="452"/>
      <c r="AS15" s="458"/>
      <c r="AT15" s="164"/>
      <c r="AU15" s="165"/>
      <c r="AV15" s="190"/>
      <c r="AW15" s="430"/>
      <c r="AX15" s="452"/>
      <c r="AY15" s="658"/>
      <c r="AZ15" s="622"/>
      <c r="BA15" s="453"/>
      <c r="BB15" s="453"/>
      <c r="BC15" s="162"/>
      <c r="BD15" s="162"/>
      <c r="BE15" s="162"/>
      <c r="BF15" s="162"/>
      <c r="BG15" s="162"/>
      <c r="BH15" s="162"/>
      <c r="BI15" s="162"/>
      <c r="BJ15" s="427"/>
      <c r="BK15" s="427"/>
      <c r="BL15" s="427"/>
      <c r="BM15" s="427"/>
      <c r="BN15" s="162"/>
      <c r="BO15" s="162"/>
      <c r="BP15" s="190"/>
      <c r="BQ15" s="662">
        <v>1</v>
      </c>
      <c r="BR15" s="426"/>
      <c r="BS15" s="427" t="s">
        <v>212</v>
      </c>
      <c r="BT15" s="427" t="s">
        <v>212</v>
      </c>
      <c r="BU15" s="428"/>
    </row>
    <row r="16" spans="1:264" s="41" customFormat="1" ht="24.95" customHeight="1" x14ac:dyDescent="0.25">
      <c r="A16" s="220" t="s">
        <v>53</v>
      </c>
      <c r="B16" s="221">
        <v>8</v>
      </c>
      <c r="C16" s="162">
        <v>30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/>
      <c r="AF16" s="156"/>
      <c r="AG16" s="156"/>
      <c r="AH16" s="125"/>
      <c r="AI16" s="156"/>
      <c r="AJ16" s="156"/>
      <c r="AK16" s="156"/>
      <c r="AL16" s="312"/>
      <c r="AM16" s="234"/>
      <c r="AN16" s="234"/>
      <c r="AO16" s="162"/>
      <c r="AP16" s="315"/>
      <c r="AQ16" s="452"/>
      <c r="AR16" s="452"/>
      <c r="AS16" s="458"/>
      <c r="AT16" s="164"/>
      <c r="AU16" s="165"/>
      <c r="AV16" s="190"/>
      <c r="AW16" s="430"/>
      <c r="AX16" s="453"/>
      <c r="AY16" s="658"/>
      <c r="AZ16" s="622"/>
      <c r="BA16" s="453"/>
      <c r="BB16" s="453"/>
      <c r="BC16" s="162"/>
      <c r="BD16" s="162"/>
      <c r="BE16" s="162"/>
      <c r="BF16" s="162"/>
      <c r="BG16" s="162"/>
      <c r="BH16" s="162"/>
      <c r="BI16" s="162"/>
      <c r="BJ16" s="427"/>
      <c r="BK16" s="427"/>
      <c r="BL16" s="427"/>
      <c r="BM16" s="427"/>
      <c r="BN16" s="162"/>
      <c r="BO16" s="162"/>
      <c r="BP16" s="190"/>
      <c r="BQ16" s="662">
        <v>2</v>
      </c>
      <c r="BR16" s="426"/>
      <c r="BS16" s="427" t="s">
        <v>212</v>
      </c>
      <c r="BT16" s="427" t="s">
        <v>212</v>
      </c>
      <c r="BU16" s="428"/>
    </row>
    <row r="17" spans="1:73" s="41" customFormat="1" ht="24.95" customHeight="1" x14ac:dyDescent="0.25">
      <c r="A17" s="220" t="s">
        <v>47</v>
      </c>
      <c r="B17" s="221">
        <v>9</v>
      </c>
      <c r="C17" s="162">
        <v>32</v>
      </c>
      <c r="D17" s="162"/>
      <c r="E17" s="157">
        <v>7.17</v>
      </c>
      <c r="F17" s="157">
        <v>7.14</v>
      </c>
      <c r="G17" s="156">
        <v>1305</v>
      </c>
      <c r="H17" s="156">
        <v>1105</v>
      </c>
      <c r="I17" s="284">
        <v>134</v>
      </c>
      <c r="J17" s="284">
        <v>19</v>
      </c>
      <c r="K17" s="418">
        <f t="shared" si="0"/>
        <v>85.820895522388057</v>
      </c>
      <c r="L17" s="284">
        <v>334</v>
      </c>
      <c r="M17" s="284">
        <v>14</v>
      </c>
      <c r="N17" s="418">
        <f t="shared" si="1"/>
        <v>95.808383233532936</v>
      </c>
      <c r="O17" s="284">
        <v>667</v>
      </c>
      <c r="P17" s="284">
        <v>73</v>
      </c>
      <c r="Q17" s="418">
        <f t="shared" si="2"/>
        <v>89.055472263868069</v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/>
      <c r="AF17" s="156"/>
      <c r="AG17" s="156"/>
      <c r="AH17" s="125" t="s">
        <v>276</v>
      </c>
      <c r="AI17" s="156" t="s">
        <v>277</v>
      </c>
      <c r="AJ17" s="156" t="s">
        <v>278</v>
      </c>
      <c r="AK17" s="156" t="s">
        <v>278</v>
      </c>
      <c r="AL17" s="312"/>
      <c r="AM17" s="234"/>
      <c r="AN17" s="234"/>
      <c r="AO17" s="162"/>
      <c r="AP17" s="315"/>
      <c r="AQ17" s="452"/>
      <c r="AR17" s="452"/>
      <c r="AS17" s="458"/>
      <c r="AT17" s="164"/>
      <c r="AU17" s="165"/>
      <c r="AV17" s="190"/>
      <c r="AW17" s="430"/>
      <c r="AX17" s="453"/>
      <c r="AY17" s="658"/>
      <c r="AZ17" s="622"/>
      <c r="BA17" s="453"/>
      <c r="BB17" s="453"/>
      <c r="BC17" s="162"/>
      <c r="BD17" s="162"/>
      <c r="BE17" s="162"/>
      <c r="BF17" s="162"/>
      <c r="BG17" s="162"/>
      <c r="BH17" s="162"/>
      <c r="BI17" s="162"/>
      <c r="BJ17" s="427"/>
      <c r="BK17" s="427"/>
      <c r="BL17" s="427"/>
      <c r="BM17" s="427"/>
      <c r="BN17" s="162"/>
      <c r="BO17" s="162"/>
      <c r="BP17" s="190"/>
      <c r="BQ17" s="662">
        <v>2</v>
      </c>
      <c r="BR17" s="426"/>
      <c r="BS17" s="427" t="s">
        <v>212</v>
      </c>
      <c r="BT17" s="427" t="s">
        <v>212</v>
      </c>
      <c r="BU17" s="428"/>
    </row>
    <row r="18" spans="1:73" s="41" customFormat="1" ht="24.95" customHeight="1" x14ac:dyDescent="0.25">
      <c r="A18" s="220" t="s">
        <v>48</v>
      </c>
      <c r="B18" s="221">
        <v>10</v>
      </c>
      <c r="C18" s="162">
        <v>30</v>
      </c>
      <c r="D18" s="162"/>
      <c r="E18" s="157"/>
      <c r="F18" s="157"/>
      <c r="G18" s="156"/>
      <c r="H18" s="156"/>
      <c r="I18" s="284"/>
      <c r="J18" s="284"/>
      <c r="K18" s="418" t="str">
        <f t="shared" si="0"/>
        <v/>
      </c>
      <c r="L18" s="284"/>
      <c r="M18" s="284"/>
      <c r="N18" s="418" t="str">
        <f t="shared" si="1"/>
        <v/>
      </c>
      <c r="O18" s="284"/>
      <c r="P18" s="284"/>
      <c r="Q18" s="41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/>
      <c r="AF18" s="156"/>
      <c r="AG18" s="156"/>
      <c r="AH18" s="125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458"/>
      <c r="AT18" s="164"/>
      <c r="AU18" s="165"/>
      <c r="AV18" s="190"/>
      <c r="AW18" s="430"/>
      <c r="AX18" s="453"/>
      <c r="AY18" s="658"/>
      <c r="AZ18" s="622"/>
      <c r="BA18" s="453"/>
      <c r="BB18" s="453"/>
      <c r="BC18" s="162"/>
      <c r="BD18" s="162"/>
      <c r="BE18" s="162"/>
      <c r="BF18" s="162"/>
      <c r="BG18" s="162"/>
      <c r="BH18" s="162"/>
      <c r="BI18" s="162"/>
      <c r="BJ18" s="427"/>
      <c r="BK18" s="427"/>
      <c r="BL18" s="427"/>
      <c r="BM18" s="427"/>
      <c r="BN18" s="162"/>
      <c r="BO18" s="162"/>
      <c r="BP18" s="190"/>
      <c r="BQ18" s="662">
        <v>2</v>
      </c>
      <c r="BR18" s="426"/>
      <c r="BS18" s="427" t="s">
        <v>212</v>
      </c>
      <c r="BT18" s="427" t="s">
        <v>212</v>
      </c>
      <c r="BU18" s="428"/>
    </row>
    <row r="19" spans="1:73" s="41" customFormat="1" ht="24.95" customHeight="1" x14ac:dyDescent="0.25">
      <c r="A19" s="220" t="s">
        <v>49</v>
      </c>
      <c r="B19" s="221">
        <v>11</v>
      </c>
      <c r="C19" s="162">
        <v>34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/>
      <c r="AF19" s="156"/>
      <c r="AG19" s="156"/>
      <c r="AH19" s="125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458"/>
      <c r="AT19" s="164"/>
      <c r="AU19" s="165"/>
      <c r="AV19" s="190"/>
      <c r="AW19" s="430">
        <v>45</v>
      </c>
      <c r="AX19" s="453"/>
      <c r="AY19" s="658"/>
      <c r="AZ19" s="622"/>
      <c r="BA19" s="453"/>
      <c r="BB19" s="453"/>
      <c r="BC19" s="162"/>
      <c r="BD19" s="162"/>
      <c r="BE19" s="162"/>
      <c r="BF19" s="162"/>
      <c r="BG19" s="162"/>
      <c r="BH19" s="162"/>
      <c r="BI19" s="162"/>
      <c r="BJ19" s="427"/>
      <c r="BK19" s="427"/>
      <c r="BL19" s="427"/>
      <c r="BM19" s="427"/>
      <c r="BN19" s="162"/>
      <c r="BO19" s="162"/>
      <c r="BP19" s="190"/>
      <c r="BQ19" s="662">
        <v>2</v>
      </c>
      <c r="BR19" s="426"/>
      <c r="BS19" s="427"/>
      <c r="BT19" s="427"/>
      <c r="BU19" s="428"/>
    </row>
    <row r="20" spans="1:73" s="41" customFormat="1" ht="24.95" customHeight="1" x14ac:dyDescent="0.25">
      <c r="A20" s="220" t="s">
        <v>50</v>
      </c>
      <c r="B20" s="221">
        <v>12</v>
      </c>
      <c r="C20" s="162">
        <v>33</v>
      </c>
      <c r="D20" s="162"/>
      <c r="E20" s="157">
        <v>7.08</v>
      </c>
      <c r="F20" s="157">
        <v>7.05</v>
      </c>
      <c r="G20" s="156">
        <v>1137</v>
      </c>
      <c r="H20" s="156">
        <v>1193</v>
      </c>
      <c r="I20" s="284">
        <v>156</v>
      </c>
      <c r="J20" s="284">
        <v>25</v>
      </c>
      <c r="K20" s="418">
        <f t="shared" si="0"/>
        <v>83.974358974358978</v>
      </c>
      <c r="L20" s="284">
        <v>200</v>
      </c>
      <c r="M20" s="284">
        <v>15</v>
      </c>
      <c r="N20" s="418">
        <f t="shared" si="1"/>
        <v>92.5</v>
      </c>
      <c r="O20" s="284">
        <v>400</v>
      </c>
      <c r="P20" s="284">
        <v>74</v>
      </c>
      <c r="Q20" s="418">
        <f t="shared" si="2"/>
        <v>81.5</v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/>
      <c r="AF20" s="156"/>
      <c r="AG20" s="156"/>
      <c r="AH20" s="125" t="s">
        <v>276</v>
      </c>
      <c r="AI20" s="156" t="s">
        <v>277</v>
      </c>
      <c r="AJ20" s="156" t="s">
        <v>278</v>
      </c>
      <c r="AK20" s="156" t="s">
        <v>278</v>
      </c>
      <c r="AL20" s="312"/>
      <c r="AM20" s="234"/>
      <c r="AN20" s="234"/>
      <c r="AO20" s="162"/>
      <c r="AP20" s="315"/>
      <c r="AQ20" s="452"/>
      <c r="AR20" s="452"/>
      <c r="AS20" s="458"/>
      <c r="AT20" s="164"/>
      <c r="AU20" s="165"/>
      <c r="AV20" s="190"/>
      <c r="AW20" s="430"/>
      <c r="AX20" s="452"/>
      <c r="AY20" s="658"/>
      <c r="AZ20" s="622"/>
      <c r="BA20" s="453"/>
      <c r="BB20" s="453"/>
      <c r="BC20" s="162"/>
      <c r="BD20" s="162"/>
      <c r="BE20" s="162"/>
      <c r="BF20" s="162"/>
      <c r="BG20" s="162"/>
      <c r="BH20" s="162"/>
      <c r="BI20" s="162"/>
      <c r="BJ20" s="427"/>
      <c r="BK20" s="427"/>
      <c r="BL20" s="427"/>
      <c r="BM20" s="427"/>
      <c r="BN20" s="162"/>
      <c r="BO20" s="162"/>
      <c r="BP20" s="190"/>
      <c r="BQ20" s="662">
        <v>2</v>
      </c>
      <c r="BR20" s="426"/>
      <c r="BS20" s="427"/>
      <c r="BT20" s="427"/>
      <c r="BU20" s="428"/>
    </row>
    <row r="21" spans="1:73" s="41" customFormat="1" ht="24.95" customHeight="1" x14ac:dyDescent="0.25">
      <c r="A21" s="220" t="s">
        <v>51</v>
      </c>
      <c r="B21" s="221">
        <v>13</v>
      </c>
      <c r="C21" s="162">
        <v>39</v>
      </c>
      <c r="D21" s="162"/>
      <c r="E21" s="157"/>
      <c r="F21" s="157"/>
      <c r="G21" s="156"/>
      <c r="H21" s="156"/>
      <c r="I21" s="284"/>
      <c r="J21" s="284"/>
      <c r="K21" s="418" t="str">
        <f t="shared" si="0"/>
        <v/>
      </c>
      <c r="L21" s="284"/>
      <c r="M21" s="284"/>
      <c r="N21" s="418" t="str">
        <f t="shared" si="1"/>
        <v/>
      </c>
      <c r="O21" s="284"/>
      <c r="P21" s="284"/>
      <c r="Q21" s="418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/>
      <c r="AF21" s="156"/>
      <c r="AG21" s="156"/>
      <c r="AH21" s="125"/>
      <c r="AI21" s="156"/>
      <c r="AJ21" s="156"/>
      <c r="AK21" s="156"/>
      <c r="AL21" s="312"/>
      <c r="AM21" s="234"/>
      <c r="AN21" s="234"/>
      <c r="AO21" s="162"/>
      <c r="AP21" s="315"/>
      <c r="AQ21" s="452"/>
      <c r="AR21" s="452"/>
      <c r="AS21" s="458"/>
      <c r="AT21" s="164"/>
      <c r="AU21" s="165"/>
      <c r="AV21" s="190"/>
      <c r="AW21" s="430"/>
      <c r="AX21" s="452"/>
      <c r="AY21" s="658"/>
      <c r="AZ21" s="622"/>
      <c r="BA21" s="453"/>
      <c r="BB21" s="453"/>
      <c r="BC21" s="162"/>
      <c r="BD21" s="162"/>
      <c r="BE21" s="162"/>
      <c r="BF21" s="162"/>
      <c r="BG21" s="162"/>
      <c r="BH21" s="162"/>
      <c r="BI21" s="162"/>
      <c r="BJ21" s="427"/>
      <c r="BK21" s="427"/>
      <c r="BL21" s="427"/>
      <c r="BM21" s="427"/>
      <c r="BN21" s="162"/>
      <c r="BO21" s="162"/>
      <c r="BP21" s="190"/>
      <c r="BQ21" s="662">
        <v>3</v>
      </c>
      <c r="BR21" s="426"/>
      <c r="BS21" s="427"/>
      <c r="BT21" s="427"/>
      <c r="BU21" s="428"/>
    </row>
    <row r="22" spans="1:73" s="41" customFormat="1" ht="24.95" customHeight="1" x14ac:dyDescent="0.25">
      <c r="A22" s="220" t="s">
        <v>52</v>
      </c>
      <c r="B22" s="221">
        <v>14</v>
      </c>
      <c r="C22" s="162">
        <v>33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/>
      <c r="AF22" s="156"/>
      <c r="AG22" s="156"/>
      <c r="AH22" s="125"/>
      <c r="AI22" s="156"/>
      <c r="AJ22" s="156"/>
      <c r="AK22" s="156"/>
      <c r="AL22" s="312"/>
      <c r="AM22" s="234"/>
      <c r="AN22" s="234"/>
      <c r="AO22" s="162"/>
      <c r="AP22" s="315"/>
      <c r="AQ22" s="452"/>
      <c r="AR22" s="452"/>
      <c r="AS22" s="458"/>
      <c r="AT22" s="164"/>
      <c r="AU22" s="165"/>
      <c r="AV22" s="190"/>
      <c r="AW22" s="430"/>
      <c r="AX22" s="452"/>
      <c r="AY22" s="658"/>
      <c r="AZ22" s="622"/>
      <c r="BA22" s="453"/>
      <c r="BB22" s="453"/>
      <c r="BC22" s="162"/>
      <c r="BD22" s="162"/>
      <c r="BE22" s="162"/>
      <c r="BF22" s="162"/>
      <c r="BG22" s="162"/>
      <c r="BH22" s="162"/>
      <c r="BI22" s="162"/>
      <c r="BJ22" s="427"/>
      <c r="BK22" s="427"/>
      <c r="BL22" s="427"/>
      <c r="BM22" s="427"/>
      <c r="BN22" s="162"/>
      <c r="BO22" s="162"/>
      <c r="BP22" s="190"/>
      <c r="BQ22" s="662">
        <v>3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53</v>
      </c>
      <c r="B23" s="221">
        <v>15</v>
      </c>
      <c r="C23" s="162">
        <v>34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/>
      <c r="AF23" s="156"/>
      <c r="AG23" s="156"/>
      <c r="AH23" s="125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458"/>
      <c r="AT23" s="164"/>
      <c r="AU23" s="165"/>
      <c r="AV23" s="190"/>
      <c r="AW23" s="430"/>
      <c r="AX23" s="452"/>
      <c r="AY23" s="658"/>
      <c r="AZ23" s="622"/>
      <c r="BA23" s="453"/>
      <c r="BB23" s="427"/>
      <c r="BC23" s="162"/>
      <c r="BD23" s="162"/>
      <c r="BE23" s="162"/>
      <c r="BF23" s="162"/>
      <c r="BG23" s="162"/>
      <c r="BH23" s="162"/>
      <c r="BI23" s="162"/>
      <c r="BJ23" s="427"/>
      <c r="BK23" s="427"/>
      <c r="BL23" s="427"/>
      <c r="BM23" s="427"/>
      <c r="BN23" s="162"/>
      <c r="BO23" s="162"/>
      <c r="BP23" s="190"/>
      <c r="BQ23" s="662">
        <v>2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47</v>
      </c>
      <c r="B24" s="221">
        <v>16</v>
      </c>
      <c r="C24" s="162">
        <v>30</v>
      </c>
      <c r="D24" s="162"/>
      <c r="E24" s="157">
        <v>6.75</v>
      </c>
      <c r="F24" s="157">
        <v>7.14</v>
      </c>
      <c r="G24" s="156">
        <v>1008</v>
      </c>
      <c r="H24" s="156">
        <v>1279</v>
      </c>
      <c r="I24" s="284">
        <v>350</v>
      </c>
      <c r="J24" s="284">
        <v>23</v>
      </c>
      <c r="K24" s="418">
        <f t="shared" si="0"/>
        <v>93.428571428571431</v>
      </c>
      <c r="L24" s="284">
        <v>514</v>
      </c>
      <c r="M24" s="284">
        <v>15</v>
      </c>
      <c r="N24" s="418">
        <f t="shared" si="1"/>
        <v>97.081712062256813</v>
      </c>
      <c r="O24" s="284">
        <v>1028</v>
      </c>
      <c r="P24" s="284">
        <v>75</v>
      </c>
      <c r="Q24" s="418">
        <f t="shared" si="2"/>
        <v>92.704280155642024</v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>
        <v>10.9</v>
      </c>
      <c r="AD24" s="157">
        <v>8.9</v>
      </c>
      <c r="AE24" s="178">
        <v>18.3</v>
      </c>
      <c r="AF24" s="156"/>
      <c r="AG24" s="156"/>
      <c r="AH24" s="125" t="s">
        <v>276</v>
      </c>
      <c r="AI24" s="156" t="s">
        <v>277</v>
      </c>
      <c r="AJ24" s="156" t="s">
        <v>278</v>
      </c>
      <c r="AK24" s="156" t="s">
        <v>278</v>
      </c>
      <c r="AL24" s="312"/>
      <c r="AM24" s="234"/>
      <c r="AN24" s="234"/>
      <c r="AO24" s="162"/>
      <c r="AP24" s="315"/>
      <c r="AQ24" s="452"/>
      <c r="AR24" s="452"/>
      <c r="AS24" s="458"/>
      <c r="AT24" s="164"/>
      <c r="AU24" s="165"/>
      <c r="AV24" s="190"/>
      <c r="AW24" s="430"/>
      <c r="AX24" s="452"/>
      <c r="AY24" s="658"/>
      <c r="AZ24" s="622"/>
      <c r="BA24" s="453"/>
      <c r="BB24" s="453"/>
      <c r="BC24" s="162"/>
      <c r="BD24" s="162"/>
      <c r="BE24" s="162"/>
      <c r="BF24" s="162"/>
      <c r="BG24" s="162"/>
      <c r="BH24" s="162"/>
      <c r="BI24" s="162"/>
      <c r="BJ24" s="427"/>
      <c r="BK24" s="427"/>
      <c r="BL24" s="427"/>
      <c r="BM24" s="427"/>
      <c r="BN24" s="162"/>
      <c r="BO24" s="162"/>
      <c r="BP24" s="190"/>
      <c r="BQ24" s="662">
        <v>2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48</v>
      </c>
      <c r="B25" s="221">
        <v>17</v>
      </c>
      <c r="C25" s="162">
        <v>32</v>
      </c>
      <c r="D25" s="162"/>
      <c r="E25" s="157"/>
      <c r="F25" s="157"/>
      <c r="G25" s="156"/>
      <c r="H25" s="156"/>
      <c r="I25" s="284"/>
      <c r="J25" s="284"/>
      <c r="K25" s="418" t="str">
        <f t="shared" si="0"/>
        <v/>
      </c>
      <c r="L25" s="284"/>
      <c r="M25" s="284"/>
      <c r="N25" s="418" t="str">
        <f t="shared" si="1"/>
        <v/>
      </c>
      <c r="O25" s="284"/>
      <c r="P25" s="284"/>
      <c r="Q25" s="41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/>
      <c r="AF25" s="156"/>
      <c r="AG25" s="156"/>
      <c r="AH25" s="125"/>
      <c r="AI25" s="156"/>
      <c r="AJ25" s="156"/>
      <c r="AK25" s="156"/>
      <c r="AL25" s="312"/>
      <c r="AM25" s="234"/>
      <c r="AN25" s="234"/>
      <c r="AO25" s="162"/>
      <c r="AP25" s="315"/>
      <c r="AQ25" s="452"/>
      <c r="AR25" s="452"/>
      <c r="AS25" s="458"/>
      <c r="AT25" s="164"/>
      <c r="AU25" s="165"/>
      <c r="AV25" s="190"/>
      <c r="AW25" s="430"/>
      <c r="AX25" s="452"/>
      <c r="AY25" s="658"/>
      <c r="AZ25" s="622"/>
      <c r="BA25" s="453"/>
      <c r="BB25" s="453"/>
      <c r="BC25" s="162"/>
      <c r="BD25" s="162"/>
      <c r="BE25" s="162"/>
      <c r="BF25" s="162"/>
      <c r="BG25" s="162"/>
      <c r="BH25" s="162"/>
      <c r="BI25" s="162"/>
      <c r="BJ25" s="427"/>
      <c r="BK25" s="427"/>
      <c r="BL25" s="427"/>
      <c r="BM25" s="427"/>
      <c r="BN25" s="162"/>
      <c r="BO25" s="162"/>
      <c r="BP25" s="190"/>
      <c r="BQ25" s="662">
        <v>2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49</v>
      </c>
      <c r="B26" s="221">
        <v>18</v>
      </c>
      <c r="C26" s="162">
        <v>30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/>
      <c r="AF26" s="156"/>
      <c r="AG26" s="156"/>
      <c r="AH26" s="125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458"/>
      <c r="AT26" s="164"/>
      <c r="AU26" s="165"/>
      <c r="AV26" s="190"/>
      <c r="AW26" s="430"/>
      <c r="AX26" s="453"/>
      <c r="AY26" s="658"/>
      <c r="AZ26" s="622"/>
      <c r="BA26" s="453"/>
      <c r="BB26" s="453"/>
      <c r="BC26" s="162"/>
      <c r="BD26" s="162"/>
      <c r="BE26" s="162"/>
      <c r="BF26" s="162"/>
      <c r="BG26" s="162"/>
      <c r="BH26" s="162"/>
      <c r="BI26" s="162"/>
      <c r="BJ26" s="427"/>
      <c r="BK26" s="427"/>
      <c r="BL26" s="427"/>
      <c r="BM26" s="427"/>
      <c r="BN26" s="162"/>
      <c r="BO26" s="162"/>
      <c r="BP26" s="190"/>
      <c r="BQ26" s="662">
        <v>1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50</v>
      </c>
      <c r="B27" s="221">
        <v>19</v>
      </c>
      <c r="C27" s="162">
        <v>31</v>
      </c>
      <c r="D27" s="162"/>
      <c r="E27" s="157">
        <v>6.99</v>
      </c>
      <c r="F27" s="157">
        <v>7.18</v>
      </c>
      <c r="G27" s="156">
        <v>12455</v>
      </c>
      <c r="H27" s="156">
        <v>1256</v>
      </c>
      <c r="I27" s="284">
        <v>288</v>
      </c>
      <c r="J27" s="284">
        <v>16</v>
      </c>
      <c r="K27" s="418">
        <f t="shared" si="0"/>
        <v>94.444444444444443</v>
      </c>
      <c r="L27" s="284">
        <v>369</v>
      </c>
      <c r="M27" s="284">
        <v>14</v>
      </c>
      <c r="N27" s="418">
        <f t="shared" si="1"/>
        <v>96.205962059620603</v>
      </c>
      <c r="O27" s="284">
        <v>738</v>
      </c>
      <c r="P27" s="284">
        <v>70</v>
      </c>
      <c r="Q27" s="418">
        <f t="shared" si="2"/>
        <v>90.514905149051501</v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/>
      <c r="AF27" s="156"/>
      <c r="AG27" s="156"/>
      <c r="AH27" s="125" t="s">
        <v>276</v>
      </c>
      <c r="AI27" s="156" t="s">
        <v>277</v>
      </c>
      <c r="AJ27" s="156" t="s">
        <v>278</v>
      </c>
      <c r="AK27" s="156" t="s">
        <v>278</v>
      </c>
      <c r="AL27" s="312"/>
      <c r="AM27" s="234"/>
      <c r="AN27" s="234"/>
      <c r="AO27" s="162"/>
      <c r="AP27" s="315"/>
      <c r="AQ27" s="452"/>
      <c r="AR27" s="452"/>
      <c r="AS27" s="458"/>
      <c r="AT27" s="164"/>
      <c r="AU27" s="165"/>
      <c r="AV27" s="190"/>
      <c r="AW27" s="430"/>
      <c r="AX27" s="453"/>
      <c r="AY27" s="658"/>
      <c r="AZ27" s="622"/>
      <c r="BA27" s="453"/>
      <c r="BB27" s="453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662">
        <v>1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51</v>
      </c>
      <c r="B28" s="221">
        <v>20</v>
      </c>
      <c r="C28" s="162">
        <v>37</v>
      </c>
      <c r="D28" s="162"/>
      <c r="E28" s="157"/>
      <c r="F28" s="157"/>
      <c r="G28" s="156"/>
      <c r="H28" s="156"/>
      <c r="I28" s="284"/>
      <c r="J28" s="284"/>
      <c r="K28" s="418" t="str">
        <f t="shared" si="0"/>
        <v/>
      </c>
      <c r="L28" s="284"/>
      <c r="M28" s="284"/>
      <c r="N28" s="418" t="str">
        <f t="shared" si="1"/>
        <v/>
      </c>
      <c r="O28" s="284"/>
      <c r="P28" s="284"/>
      <c r="Q28" s="418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/>
      <c r="AF28" s="156"/>
      <c r="AG28" s="156"/>
      <c r="AH28" s="125"/>
      <c r="AI28" s="156"/>
      <c r="AJ28" s="156"/>
      <c r="AK28" s="156"/>
      <c r="AL28" s="312"/>
      <c r="AM28" s="234"/>
      <c r="AN28" s="234"/>
      <c r="AO28" s="162"/>
      <c r="AP28" s="315"/>
      <c r="AQ28" s="452"/>
      <c r="AR28" s="452"/>
      <c r="AS28" s="458"/>
      <c r="AT28" s="164"/>
      <c r="AU28" s="165"/>
      <c r="AV28" s="190"/>
      <c r="AW28" s="430"/>
      <c r="AX28" s="453"/>
      <c r="AY28" s="658"/>
      <c r="AZ28" s="622"/>
      <c r="BA28" s="453"/>
      <c r="BB28" s="453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662">
        <v>4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52</v>
      </c>
      <c r="B29" s="221">
        <v>21</v>
      </c>
      <c r="C29" s="162">
        <v>37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/>
      <c r="AF29" s="156"/>
      <c r="AG29" s="156"/>
      <c r="AH29" s="125"/>
      <c r="AI29" s="156"/>
      <c r="AJ29" s="156"/>
      <c r="AK29" s="156"/>
      <c r="AL29" s="312"/>
      <c r="AM29" s="234"/>
      <c r="AN29" s="234"/>
      <c r="AO29" s="162"/>
      <c r="AP29" s="315"/>
      <c r="AQ29" s="452"/>
      <c r="AR29" s="452"/>
      <c r="AS29" s="458"/>
      <c r="AT29" s="164"/>
      <c r="AU29" s="165"/>
      <c r="AV29" s="190"/>
      <c r="AW29" s="430"/>
      <c r="AX29" s="453"/>
      <c r="AY29" s="658"/>
      <c r="AZ29" s="622"/>
      <c r="BA29" s="453"/>
      <c r="BB29" s="427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662">
        <v>4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53</v>
      </c>
      <c r="B30" s="221">
        <v>22</v>
      </c>
      <c r="C30" s="162">
        <v>37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/>
      <c r="AF30" s="156"/>
      <c r="AG30" s="156"/>
      <c r="AH30" s="125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458"/>
      <c r="AT30" s="164"/>
      <c r="AU30" s="165"/>
      <c r="AV30" s="190"/>
      <c r="AW30" s="430"/>
      <c r="AX30" s="453"/>
      <c r="AY30" s="658"/>
      <c r="AZ30" s="622"/>
      <c r="BA30" s="453"/>
      <c r="BB30" s="453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662">
        <v>2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47</v>
      </c>
      <c r="B31" s="221">
        <v>23</v>
      </c>
      <c r="C31" s="162">
        <v>38</v>
      </c>
      <c r="D31" s="162"/>
      <c r="E31" s="157">
        <v>6.87</v>
      </c>
      <c r="F31" s="157">
        <v>7.21</v>
      </c>
      <c r="G31" s="156">
        <v>1513</v>
      </c>
      <c r="H31" s="156">
        <v>1297</v>
      </c>
      <c r="I31" s="284">
        <v>310</v>
      </c>
      <c r="J31" s="284">
        <v>11</v>
      </c>
      <c r="K31" s="418">
        <f t="shared" si="0"/>
        <v>96.451612903225808</v>
      </c>
      <c r="L31" s="284">
        <v>550</v>
      </c>
      <c r="M31" s="284">
        <v>13</v>
      </c>
      <c r="N31" s="418">
        <f t="shared" si="1"/>
        <v>97.636363636363626</v>
      </c>
      <c r="O31" s="284">
        <v>1099</v>
      </c>
      <c r="P31" s="284">
        <v>71</v>
      </c>
      <c r="Q31" s="418">
        <f t="shared" si="2"/>
        <v>93.539581437670606</v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/>
      <c r="AF31" s="156"/>
      <c r="AG31" s="156"/>
      <c r="AH31" s="125" t="s">
        <v>276</v>
      </c>
      <c r="AI31" s="156" t="s">
        <v>277</v>
      </c>
      <c r="AJ31" s="156" t="s">
        <v>278</v>
      </c>
      <c r="AK31" s="156" t="s">
        <v>278</v>
      </c>
      <c r="AL31" s="312"/>
      <c r="AM31" s="234"/>
      <c r="AN31" s="234"/>
      <c r="AO31" s="162"/>
      <c r="AP31" s="315"/>
      <c r="AQ31" s="452"/>
      <c r="AR31" s="452"/>
      <c r="AS31" s="458"/>
      <c r="AT31" s="164"/>
      <c r="AU31" s="165"/>
      <c r="AV31" s="190"/>
      <c r="AW31" s="430"/>
      <c r="AX31" s="453"/>
      <c r="AY31" s="658"/>
      <c r="AZ31" s="622"/>
      <c r="BA31" s="453"/>
      <c r="BB31" s="453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662">
        <v>2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48</v>
      </c>
      <c r="B32" s="221">
        <v>24</v>
      </c>
      <c r="C32" s="162">
        <v>39</v>
      </c>
      <c r="D32" s="162"/>
      <c r="E32" s="157"/>
      <c r="F32" s="157"/>
      <c r="G32" s="156"/>
      <c r="H32" s="156"/>
      <c r="I32" s="284"/>
      <c r="J32" s="284"/>
      <c r="K32" s="418" t="str">
        <f t="shared" si="0"/>
        <v/>
      </c>
      <c r="L32" s="284"/>
      <c r="M32" s="284"/>
      <c r="N32" s="418" t="str">
        <f t="shared" si="1"/>
        <v/>
      </c>
      <c r="O32" s="284"/>
      <c r="P32" s="284"/>
      <c r="Q32" s="41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/>
      <c r="AF32" s="156"/>
      <c r="AG32" s="156"/>
      <c r="AH32" s="125"/>
      <c r="AI32" s="156"/>
      <c r="AJ32" s="156"/>
      <c r="AK32" s="156"/>
      <c r="AL32" s="312"/>
      <c r="AM32" s="234"/>
      <c r="AN32" s="234"/>
      <c r="AO32" s="162"/>
      <c r="AP32" s="315"/>
      <c r="AQ32" s="452"/>
      <c r="AR32" s="452"/>
      <c r="AS32" s="458"/>
      <c r="AT32" s="164"/>
      <c r="AU32" s="165"/>
      <c r="AV32" s="190"/>
      <c r="AW32" s="430"/>
      <c r="AX32" s="453"/>
      <c r="AY32" s="658"/>
      <c r="AZ32" s="622"/>
      <c r="BA32" s="453"/>
      <c r="BB32" s="453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662">
        <v>2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49</v>
      </c>
      <c r="B33" s="221">
        <v>25</v>
      </c>
      <c r="C33" s="162">
        <v>38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/>
      <c r="AF33" s="156"/>
      <c r="AG33" s="156"/>
      <c r="AH33" s="125"/>
      <c r="AI33" s="156"/>
      <c r="AJ33" s="156"/>
      <c r="AK33" s="156"/>
      <c r="AL33" s="312"/>
      <c r="AM33" s="234"/>
      <c r="AN33" s="234"/>
      <c r="AO33" s="162"/>
      <c r="AP33" s="315"/>
      <c r="AQ33" s="452"/>
      <c r="AR33" s="452"/>
      <c r="AS33" s="458"/>
      <c r="AT33" s="164"/>
      <c r="AU33" s="165"/>
      <c r="AV33" s="190"/>
      <c r="AW33" s="430"/>
      <c r="AX33" s="453"/>
      <c r="AY33" s="658"/>
      <c r="AZ33" s="622"/>
      <c r="BA33" s="453"/>
      <c r="BB33" s="453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662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50</v>
      </c>
      <c r="B34" s="221">
        <v>26</v>
      </c>
      <c r="C34" s="162">
        <v>38</v>
      </c>
      <c r="D34" s="162"/>
      <c r="E34" s="157">
        <v>6.95</v>
      </c>
      <c r="F34" s="157">
        <v>7.18</v>
      </c>
      <c r="G34" s="156">
        <v>1593</v>
      </c>
      <c r="H34" s="156">
        <v>1255</v>
      </c>
      <c r="I34" s="284">
        <v>380</v>
      </c>
      <c r="J34" s="284">
        <v>18</v>
      </c>
      <c r="K34" s="418">
        <f t="shared" si="0"/>
        <v>95.263157894736835</v>
      </c>
      <c r="L34" s="284">
        <v>487</v>
      </c>
      <c r="M34" s="284">
        <v>15</v>
      </c>
      <c r="N34" s="418">
        <f t="shared" si="1"/>
        <v>96.919917864476389</v>
      </c>
      <c r="O34" s="284">
        <v>974</v>
      </c>
      <c r="P34" s="284">
        <v>76</v>
      </c>
      <c r="Q34" s="418">
        <f t="shared" si="2"/>
        <v>92.197125256673502</v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/>
      <c r="AF34" s="156"/>
      <c r="AG34" s="156"/>
      <c r="AH34" s="125" t="s">
        <v>276</v>
      </c>
      <c r="AI34" s="156" t="s">
        <v>277</v>
      </c>
      <c r="AJ34" s="156" t="s">
        <v>278</v>
      </c>
      <c r="AK34" s="156" t="s">
        <v>278</v>
      </c>
      <c r="AL34" s="312"/>
      <c r="AM34" s="234"/>
      <c r="AN34" s="234"/>
      <c r="AO34" s="162"/>
      <c r="AP34" s="315"/>
      <c r="AQ34" s="452"/>
      <c r="AR34" s="452"/>
      <c r="AS34" s="458"/>
      <c r="AT34" s="164"/>
      <c r="AU34" s="165"/>
      <c r="AV34" s="190"/>
      <c r="AW34" s="430"/>
      <c r="AX34" s="453"/>
      <c r="AY34" s="658"/>
      <c r="AZ34" s="622"/>
      <c r="BA34" s="453"/>
      <c r="BB34" s="453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662">
        <v>1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51</v>
      </c>
      <c r="B35" s="221">
        <v>27</v>
      </c>
      <c r="C35" s="162">
        <v>46</v>
      </c>
      <c r="D35" s="162"/>
      <c r="E35" s="157"/>
      <c r="F35" s="157"/>
      <c r="G35" s="156"/>
      <c r="H35" s="156"/>
      <c r="I35" s="284"/>
      <c r="J35" s="284"/>
      <c r="K35" s="418" t="str">
        <f t="shared" si="0"/>
        <v/>
      </c>
      <c r="L35" s="284"/>
      <c r="M35" s="284"/>
      <c r="N35" s="418" t="str">
        <f t="shared" si="1"/>
        <v/>
      </c>
      <c r="O35" s="284"/>
      <c r="P35" s="284"/>
      <c r="Q35" s="418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/>
      <c r="AF35" s="156"/>
      <c r="AG35" s="156"/>
      <c r="AH35" s="125"/>
      <c r="AI35" s="156"/>
      <c r="AJ35" s="156"/>
      <c r="AK35" s="156"/>
      <c r="AL35" s="312"/>
      <c r="AM35" s="234"/>
      <c r="AN35" s="234"/>
      <c r="AO35" s="162"/>
      <c r="AP35" s="315"/>
      <c r="AQ35" s="452"/>
      <c r="AR35" s="452"/>
      <c r="AS35" s="458"/>
      <c r="AT35" s="164"/>
      <c r="AU35" s="165"/>
      <c r="AV35" s="190"/>
      <c r="AW35" s="430">
        <v>40</v>
      </c>
      <c r="AX35" s="453"/>
      <c r="AY35" s="658"/>
      <c r="AZ35" s="622"/>
      <c r="BA35" s="453"/>
      <c r="BB35" s="453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662">
        <v>2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52</v>
      </c>
      <c r="B36" s="221">
        <v>28</v>
      </c>
      <c r="C36" s="162">
        <v>45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/>
      <c r="AF36" s="156"/>
      <c r="AG36" s="156"/>
      <c r="AH36" s="125"/>
      <c r="AI36" s="156"/>
      <c r="AJ36" s="156"/>
      <c r="AK36" s="156"/>
      <c r="AL36" s="312"/>
      <c r="AM36" s="234"/>
      <c r="AN36" s="234"/>
      <c r="AO36" s="162"/>
      <c r="AP36" s="315"/>
      <c r="AQ36" s="452"/>
      <c r="AR36" s="452"/>
      <c r="AS36" s="458"/>
      <c r="AT36" s="164"/>
      <c r="AU36" s="165"/>
      <c r="AV36" s="190"/>
      <c r="AW36" s="430"/>
      <c r="AX36" s="453"/>
      <c r="AY36" s="658"/>
      <c r="AZ36" s="622"/>
      <c r="BA36" s="453"/>
      <c r="BB36" s="453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662">
        <v>2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53</v>
      </c>
      <c r="B37" s="221">
        <v>29</v>
      </c>
      <c r="C37" s="162">
        <v>40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/>
      <c r="AF37" s="156"/>
      <c r="AG37" s="156"/>
      <c r="AH37" s="125"/>
      <c r="AI37" s="156"/>
      <c r="AJ37" s="156"/>
      <c r="AK37" s="156"/>
      <c r="AL37" s="312"/>
      <c r="AM37" s="234"/>
      <c r="AN37" s="234"/>
      <c r="AO37" s="162"/>
      <c r="AP37" s="315"/>
      <c r="AQ37" s="452" t="s">
        <v>212</v>
      </c>
      <c r="AR37" s="452" t="s">
        <v>212</v>
      </c>
      <c r="AS37" s="458"/>
      <c r="AT37" s="164"/>
      <c r="AU37" s="165"/>
      <c r="AV37" s="190"/>
      <c r="AW37" s="430"/>
      <c r="AX37" s="453"/>
      <c r="AY37" s="658"/>
      <c r="AZ37" s="622"/>
      <c r="BA37" s="453"/>
      <c r="BB37" s="453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662">
        <v>2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47</v>
      </c>
      <c r="B38" s="221">
        <v>30</v>
      </c>
      <c r="C38" s="162">
        <v>42</v>
      </c>
      <c r="D38" s="162"/>
      <c r="E38" s="157">
        <v>6.99</v>
      </c>
      <c r="F38" s="157">
        <v>7.02</v>
      </c>
      <c r="G38" s="156">
        <v>1568</v>
      </c>
      <c r="H38" s="156">
        <v>1213</v>
      </c>
      <c r="I38" s="284">
        <v>395</v>
      </c>
      <c r="J38" s="284">
        <v>15</v>
      </c>
      <c r="K38" s="418">
        <f t="shared" si="0"/>
        <v>96.202531645569621</v>
      </c>
      <c r="L38" s="284">
        <v>506</v>
      </c>
      <c r="M38" s="284">
        <v>37</v>
      </c>
      <c r="N38" s="418">
        <f t="shared" si="1"/>
        <v>92.687747035573125</v>
      </c>
      <c r="O38" s="284">
        <v>1013</v>
      </c>
      <c r="P38" s="284">
        <v>101</v>
      </c>
      <c r="Q38" s="418">
        <f t="shared" si="2"/>
        <v>90.029615004935835</v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/>
      <c r="AF38" s="156"/>
      <c r="AG38" s="156"/>
      <c r="AH38" s="125" t="s">
        <v>276</v>
      </c>
      <c r="AI38" s="156" t="s">
        <v>277</v>
      </c>
      <c r="AJ38" s="156" t="s">
        <v>278</v>
      </c>
      <c r="AK38" s="156" t="s">
        <v>278</v>
      </c>
      <c r="AL38" s="312"/>
      <c r="AM38" s="234"/>
      <c r="AN38" s="234"/>
      <c r="AO38" s="162"/>
      <c r="AP38" s="315"/>
      <c r="AQ38" s="491" t="s">
        <v>212</v>
      </c>
      <c r="AR38" s="427" t="s">
        <v>212</v>
      </c>
      <c r="AS38" s="458"/>
      <c r="AT38" s="164"/>
      <c r="AU38" s="165"/>
      <c r="AV38" s="190"/>
      <c r="AW38" s="430"/>
      <c r="AX38" s="453"/>
      <c r="AY38" s="658"/>
      <c r="AZ38" s="622"/>
      <c r="BA38" s="453"/>
      <c r="BB38" s="453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662">
        <v>2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0" t="s">
        <v>48</v>
      </c>
      <c r="B39" s="223">
        <v>31</v>
      </c>
      <c r="C39" s="167">
        <v>40</v>
      </c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 t="str">
        <f t="shared" ref="Z39:AA39" si="3">IF(AND(R39&lt;&gt;"",V39&lt;&gt;"",X39&lt;&gt;""),R39+V39+X39,"")</f>
        <v/>
      </c>
      <c r="AA39" s="308" t="str">
        <f t="shared" si="3"/>
        <v/>
      </c>
      <c r="AB39" s="307" t="str">
        <f t="shared" ref="AB39" si="4">IF(AND(Z39&lt;&gt;"",AA39&lt;&gt;""),(Z39-AA39)/Z39*100,"")</f>
        <v/>
      </c>
      <c r="AC39" s="157"/>
      <c r="AD39" s="157"/>
      <c r="AE39" s="178" t="str">
        <f t="shared" ref="AE39" si="5">IF(AND(AC39&lt;&gt;"",AD39&lt;&gt;""),(AC39-AD39)/AC39*100,"")</f>
        <v/>
      </c>
      <c r="AF39" s="156"/>
      <c r="AG39" s="156"/>
      <c r="AH39" s="125"/>
      <c r="AI39" s="156"/>
      <c r="AJ39" s="156"/>
      <c r="AK39" s="156"/>
      <c r="AL39" s="641"/>
      <c r="AM39" s="642"/>
      <c r="AN39" s="642"/>
      <c r="AO39" s="643"/>
      <c r="AP39" s="644"/>
      <c r="AQ39" s="645"/>
      <c r="AR39" s="646"/>
      <c r="AS39" s="497"/>
      <c r="AT39" s="648"/>
      <c r="AU39" s="649"/>
      <c r="AV39" s="191"/>
      <c r="AW39" s="625"/>
      <c r="AX39" s="626">
        <v>3000</v>
      </c>
      <c r="AY39" s="660"/>
      <c r="AZ39" s="625"/>
      <c r="BA39" s="626"/>
      <c r="BB39" s="626"/>
      <c r="BC39" s="675"/>
      <c r="BD39" s="675"/>
      <c r="BE39" s="675"/>
      <c r="BF39" s="675"/>
      <c r="BG39" s="643"/>
      <c r="BH39" s="642"/>
      <c r="BI39" s="642"/>
      <c r="BJ39" s="642"/>
      <c r="BK39" s="642"/>
      <c r="BL39" s="647"/>
      <c r="BM39" s="676"/>
      <c r="BN39" s="643"/>
      <c r="BO39" s="643"/>
      <c r="BP39" s="191"/>
      <c r="BQ39" s="663">
        <v>2</v>
      </c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1108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85</v>
      </c>
      <c r="AX40" s="172">
        <f>SUM(AX9:AX39)</f>
        <v>3000</v>
      </c>
      <c r="AY40" s="172">
        <f>SUM(AY9:AY39)</f>
        <v>0</v>
      </c>
      <c r="AZ40" s="665"/>
      <c r="BA40" s="665"/>
      <c r="BB40" s="666">
        <f>SUM(BB9:BB39)</f>
        <v>0</v>
      </c>
      <c r="BC40" s="666">
        <f t="shared" ref="BC40:BE40" si="6">SUM(BC9:BC39)</f>
        <v>6</v>
      </c>
      <c r="BD40" s="666">
        <f t="shared" si="6"/>
        <v>2.17</v>
      </c>
      <c r="BE40" s="666">
        <f t="shared" si="6"/>
        <v>81</v>
      </c>
      <c r="BF40" s="667"/>
      <c r="BG40" s="668"/>
      <c r="BH40" s="668"/>
      <c r="BI40" s="668"/>
      <c r="BJ40" s="669"/>
      <c r="BK40" s="670"/>
      <c r="BL40" s="671"/>
      <c r="BM40" s="665"/>
      <c r="BN40" s="670"/>
      <c r="BO40" s="670"/>
      <c r="BP40" s="672"/>
      <c r="BQ40" s="172">
        <f>SUM(BQ9:BQ39)</f>
        <v>67</v>
      </c>
      <c r="BR40" s="172">
        <f>SUM(BR9:BR39)</f>
        <v>6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7">IF(SUM(C9:C39)=0,"",AVERAGE(C9:C39))</f>
        <v>35.741935483870968</v>
      </c>
      <c r="D41" s="178" t="str">
        <f t="shared" si="7"/>
        <v/>
      </c>
      <c r="E41" s="179">
        <f t="shared" si="7"/>
        <v>7.1999999999999984</v>
      </c>
      <c r="F41" s="179">
        <f t="shared" si="7"/>
        <v>7.1629999999999994</v>
      </c>
      <c r="G41" s="178">
        <f t="shared" si="7"/>
        <v>2392.3000000000002</v>
      </c>
      <c r="H41" s="178">
        <f t="shared" si="7"/>
        <v>1146.3</v>
      </c>
      <c r="I41" s="178">
        <f t="shared" si="7"/>
        <v>258.5</v>
      </c>
      <c r="J41" s="178">
        <f t="shared" si="7"/>
        <v>14.7</v>
      </c>
      <c r="K41" s="180">
        <f t="shared" si="7"/>
        <v>93.427230120835702</v>
      </c>
      <c r="L41" s="178">
        <f t="shared" si="7"/>
        <v>393.7</v>
      </c>
      <c r="M41" s="178">
        <f t="shared" si="7"/>
        <v>14.4</v>
      </c>
      <c r="N41" s="180">
        <f t="shared" si="7"/>
        <v>94.713311725862525</v>
      </c>
      <c r="O41" s="178">
        <f t="shared" si="7"/>
        <v>770.1</v>
      </c>
      <c r="P41" s="178">
        <f t="shared" si="7"/>
        <v>64.5</v>
      </c>
      <c r="Q41" s="180">
        <f t="shared" si="7"/>
        <v>87.970357337829881</v>
      </c>
      <c r="R41" s="180" t="str">
        <f t="shared" si="7"/>
        <v/>
      </c>
      <c r="S41" s="180" t="str">
        <f t="shared" si="7"/>
        <v/>
      </c>
      <c r="T41" s="180" t="str">
        <f t="shared" si="7"/>
        <v/>
      </c>
      <c r="U41" s="180" t="str">
        <f t="shared" si="7"/>
        <v/>
      </c>
      <c r="V41" s="179" t="str">
        <f t="shared" si="7"/>
        <v/>
      </c>
      <c r="W41" s="179" t="str">
        <f t="shared" si="7"/>
        <v/>
      </c>
      <c r="X41" s="179" t="str">
        <f t="shared" si="7"/>
        <v/>
      </c>
      <c r="Y41" s="179" t="str">
        <f t="shared" si="7"/>
        <v/>
      </c>
      <c r="Z41" s="180" t="str">
        <f t="shared" si="7"/>
        <v/>
      </c>
      <c r="AA41" s="180" t="str">
        <f t="shared" si="7"/>
        <v/>
      </c>
      <c r="AB41" s="180" t="str">
        <f t="shared" si="7"/>
        <v/>
      </c>
      <c r="AC41" s="180">
        <f t="shared" si="7"/>
        <v>10.9</v>
      </c>
      <c r="AD41" s="180">
        <f t="shared" si="7"/>
        <v>8.9</v>
      </c>
      <c r="AE41" s="180">
        <f t="shared" si="7"/>
        <v>18.3</v>
      </c>
      <c r="AF41" s="178"/>
      <c r="AG41" s="178"/>
      <c r="AH41" s="178"/>
      <c r="AI41" s="178"/>
      <c r="AJ41" s="178"/>
      <c r="AK41" s="178"/>
      <c r="AL41" s="180" t="str">
        <f t="shared" ref="AL41:BE41" si="8">IF(SUM(AL9:AL39)=0,"",AVERAGE(AL9:AL39))</f>
        <v/>
      </c>
      <c r="AM41" s="180" t="str">
        <f t="shared" si="8"/>
        <v/>
      </c>
      <c r="AN41" s="180" t="str">
        <f t="shared" si="8"/>
        <v/>
      </c>
      <c r="AO41" s="180" t="str">
        <f t="shared" si="8"/>
        <v/>
      </c>
      <c r="AP41" s="180" t="str">
        <f t="shared" si="8"/>
        <v/>
      </c>
      <c r="AQ41" s="180" t="str">
        <f t="shared" si="8"/>
        <v/>
      </c>
      <c r="AR41" s="180" t="str">
        <f t="shared" si="8"/>
        <v/>
      </c>
      <c r="AS41" s="180" t="str">
        <f t="shared" si="8"/>
        <v/>
      </c>
      <c r="AT41" s="180" t="str">
        <f t="shared" si="8"/>
        <v/>
      </c>
      <c r="AU41" s="180" t="str">
        <f t="shared" si="8"/>
        <v/>
      </c>
      <c r="AV41" s="180" t="str">
        <f t="shared" si="8"/>
        <v/>
      </c>
      <c r="AW41" s="180">
        <f t="shared" si="8"/>
        <v>42.5</v>
      </c>
      <c r="AX41" s="180">
        <f t="shared" si="8"/>
        <v>3000</v>
      </c>
      <c r="AY41" s="180" t="str">
        <f t="shared" si="8"/>
        <v/>
      </c>
      <c r="AZ41" s="180" t="str">
        <f t="shared" si="8"/>
        <v/>
      </c>
      <c r="BA41" s="180">
        <f t="shared" si="8"/>
        <v>2.17</v>
      </c>
      <c r="BB41" s="180" t="str">
        <f t="shared" si="8"/>
        <v/>
      </c>
      <c r="BC41" s="180">
        <f t="shared" si="8"/>
        <v>6</v>
      </c>
      <c r="BD41" s="180">
        <f t="shared" si="8"/>
        <v>2.17</v>
      </c>
      <c r="BE41" s="180">
        <f t="shared" si="8"/>
        <v>81</v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9">IF(SUM(BQ9:BQ39)=0,"",AVERAGE(BQ9:BQ39))</f>
        <v>2.161290322580645</v>
      </c>
      <c r="BR41" s="180">
        <f t="shared" si="9"/>
        <v>6</v>
      </c>
      <c r="BS41" s="180" t="str">
        <f t="shared" si="9"/>
        <v/>
      </c>
      <c r="BT41" s="180">
        <f t="shared" si="9"/>
        <v>2.17</v>
      </c>
      <c r="BU41" s="180">
        <f t="shared" si="9"/>
        <v>81</v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30</v>
      </c>
      <c r="D42" s="182">
        <f t="shared" ref="D42:AE42" si="10">MIN(D9:D39)</f>
        <v>0</v>
      </c>
      <c r="E42" s="183">
        <f t="shared" si="10"/>
        <v>6.75</v>
      </c>
      <c r="F42" s="183">
        <f t="shared" si="10"/>
        <v>7.02</v>
      </c>
      <c r="G42" s="182">
        <f t="shared" si="10"/>
        <v>445</v>
      </c>
      <c r="H42" s="182">
        <f t="shared" si="10"/>
        <v>810</v>
      </c>
      <c r="I42" s="182">
        <f t="shared" si="10"/>
        <v>134</v>
      </c>
      <c r="J42" s="182">
        <f t="shared" si="10"/>
        <v>5</v>
      </c>
      <c r="K42" s="184">
        <f t="shared" si="10"/>
        <v>83.974358974358978</v>
      </c>
      <c r="L42" s="182">
        <f t="shared" si="10"/>
        <v>37</v>
      </c>
      <c r="M42" s="182">
        <f t="shared" si="10"/>
        <v>5</v>
      </c>
      <c r="N42" s="184">
        <f t="shared" si="10"/>
        <v>83.78378378378379</v>
      </c>
      <c r="O42" s="182">
        <f t="shared" si="10"/>
        <v>102</v>
      </c>
      <c r="P42" s="182">
        <f t="shared" si="10"/>
        <v>22</v>
      </c>
      <c r="Q42" s="184">
        <f t="shared" si="10"/>
        <v>62.745098039215684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3">
        <f t="shared" si="10"/>
        <v>0</v>
      </c>
      <c r="W42" s="183">
        <f t="shared" si="10"/>
        <v>0</v>
      </c>
      <c r="X42" s="183">
        <f t="shared" si="10"/>
        <v>0</v>
      </c>
      <c r="Y42" s="183">
        <f t="shared" si="10"/>
        <v>0</v>
      </c>
      <c r="Z42" s="184">
        <f t="shared" si="10"/>
        <v>0</v>
      </c>
      <c r="AA42" s="184">
        <f t="shared" si="10"/>
        <v>0</v>
      </c>
      <c r="AB42" s="184">
        <f t="shared" si="10"/>
        <v>0</v>
      </c>
      <c r="AC42" s="184">
        <f t="shared" si="10"/>
        <v>10.9</v>
      </c>
      <c r="AD42" s="184">
        <f>MAX(AD8:AD38)</f>
        <v>8.9</v>
      </c>
      <c r="AE42" s="184">
        <f t="shared" si="10"/>
        <v>18.3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0</v>
      </c>
      <c r="AR42" s="184">
        <f t="shared" si="11"/>
        <v>0</v>
      </c>
      <c r="AS42" s="184">
        <f t="shared" si="11"/>
        <v>0</v>
      </c>
      <c r="AT42" s="184">
        <f t="shared" si="11"/>
        <v>0</v>
      </c>
      <c r="AU42" s="184">
        <f t="shared" si="11"/>
        <v>0</v>
      </c>
      <c r="AV42" s="184">
        <f t="shared" si="11"/>
        <v>0</v>
      </c>
      <c r="AW42" s="184">
        <f t="shared" si="11"/>
        <v>40</v>
      </c>
      <c r="AX42" s="184">
        <f t="shared" si="11"/>
        <v>3000</v>
      </c>
      <c r="AY42" s="184">
        <f t="shared" si="11"/>
        <v>0</v>
      </c>
      <c r="AZ42" s="182"/>
      <c r="BA42" s="182"/>
      <c r="BB42" s="184">
        <f t="shared" ref="BB42:BE42" si="12">MIN(BB9:BB39)</f>
        <v>0</v>
      </c>
      <c r="BC42" s="184">
        <f t="shared" si="12"/>
        <v>6</v>
      </c>
      <c r="BD42" s="184">
        <f t="shared" si="12"/>
        <v>2.17</v>
      </c>
      <c r="BE42" s="184">
        <f t="shared" si="12"/>
        <v>81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3">MIN(BQ9:BQ39)</f>
        <v>1</v>
      </c>
      <c r="BR42" s="184">
        <f t="shared" si="13"/>
        <v>6</v>
      </c>
      <c r="BS42" s="184">
        <f t="shared" si="13"/>
        <v>0</v>
      </c>
      <c r="BT42" s="184">
        <f t="shared" si="13"/>
        <v>2.17</v>
      </c>
      <c r="BU42" s="184">
        <f t="shared" si="13"/>
        <v>81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46</v>
      </c>
      <c r="D43" s="186">
        <f t="shared" ref="D43:AE43" si="14">MAX(D9:D39)</f>
        <v>0</v>
      </c>
      <c r="E43" s="187">
        <f t="shared" si="14"/>
        <v>8.4</v>
      </c>
      <c r="F43" s="187">
        <f t="shared" si="14"/>
        <v>7.5</v>
      </c>
      <c r="G43" s="186">
        <f t="shared" si="14"/>
        <v>12455</v>
      </c>
      <c r="H43" s="186">
        <f t="shared" si="14"/>
        <v>1297</v>
      </c>
      <c r="I43" s="186">
        <f t="shared" si="14"/>
        <v>395</v>
      </c>
      <c r="J43" s="186">
        <f t="shared" si="14"/>
        <v>25</v>
      </c>
      <c r="K43" s="188">
        <f t="shared" si="14"/>
        <v>98</v>
      </c>
      <c r="L43" s="186">
        <f t="shared" si="14"/>
        <v>732</v>
      </c>
      <c r="M43" s="186">
        <f t="shared" si="14"/>
        <v>37</v>
      </c>
      <c r="N43" s="188">
        <f t="shared" si="14"/>
        <v>99.316939890710387</v>
      </c>
      <c r="O43" s="186">
        <f t="shared" si="14"/>
        <v>1265</v>
      </c>
      <c r="P43" s="186">
        <f t="shared" si="14"/>
        <v>101</v>
      </c>
      <c r="Q43" s="188">
        <f t="shared" si="14"/>
        <v>98.260869565217391</v>
      </c>
      <c r="R43" s="188">
        <f t="shared" si="14"/>
        <v>0</v>
      </c>
      <c r="S43" s="188">
        <f t="shared" si="14"/>
        <v>0</v>
      </c>
      <c r="T43" s="188">
        <f t="shared" si="14"/>
        <v>0</v>
      </c>
      <c r="U43" s="188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8">
        <f t="shared" si="14"/>
        <v>0</v>
      </c>
      <c r="AA43" s="188">
        <f t="shared" si="14"/>
        <v>0</v>
      </c>
      <c r="AB43" s="188">
        <f t="shared" si="14"/>
        <v>0</v>
      </c>
      <c r="AC43" s="188">
        <f t="shared" si="14"/>
        <v>10.9</v>
      </c>
      <c r="AD43" s="188">
        <f>MAX(AD9:AD39)</f>
        <v>8.9</v>
      </c>
      <c r="AE43" s="188">
        <f t="shared" si="14"/>
        <v>18.3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0</v>
      </c>
      <c r="AM43" s="188">
        <f t="shared" si="15"/>
        <v>0</v>
      </c>
      <c r="AN43" s="188">
        <f t="shared" si="15"/>
        <v>0</v>
      </c>
      <c r="AO43" s="188">
        <f t="shared" si="15"/>
        <v>0</v>
      </c>
      <c r="AP43" s="188">
        <f t="shared" si="15"/>
        <v>0</v>
      </c>
      <c r="AQ43" s="188">
        <f t="shared" si="15"/>
        <v>0</v>
      </c>
      <c r="AR43" s="188">
        <f t="shared" si="15"/>
        <v>0</v>
      </c>
      <c r="AS43" s="188">
        <f t="shared" si="15"/>
        <v>0</v>
      </c>
      <c r="AT43" s="188">
        <f t="shared" si="15"/>
        <v>0</v>
      </c>
      <c r="AU43" s="188">
        <f t="shared" si="15"/>
        <v>0</v>
      </c>
      <c r="AV43" s="188">
        <f t="shared" si="15"/>
        <v>0</v>
      </c>
      <c r="AW43" s="188">
        <f t="shared" si="15"/>
        <v>45</v>
      </c>
      <c r="AX43" s="188">
        <f t="shared" si="15"/>
        <v>3000</v>
      </c>
      <c r="AY43" s="188">
        <f t="shared" si="15"/>
        <v>0</v>
      </c>
      <c r="AZ43" s="186"/>
      <c r="BA43" s="186"/>
      <c r="BB43" s="188">
        <f t="shared" ref="BB43:BE43" si="16">MAX(BB9:BB39)</f>
        <v>0</v>
      </c>
      <c r="BC43" s="188">
        <f t="shared" si="16"/>
        <v>6</v>
      </c>
      <c r="BD43" s="188">
        <f t="shared" si="16"/>
        <v>2.17</v>
      </c>
      <c r="BE43" s="188">
        <f t="shared" si="16"/>
        <v>81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7">MAX(BQ9:BQ39)</f>
        <v>4</v>
      </c>
      <c r="BR43" s="188">
        <f t="shared" si="17"/>
        <v>6</v>
      </c>
      <c r="BS43" s="188">
        <f t="shared" si="17"/>
        <v>0</v>
      </c>
      <c r="BT43" s="188">
        <f t="shared" si="17"/>
        <v>2.17</v>
      </c>
      <c r="BU43" s="188">
        <f t="shared" si="17"/>
        <v>81</v>
      </c>
    </row>
    <row r="44" spans="1:73" s="41" customFormat="1" ht="24.95" customHeight="1" x14ac:dyDescent="0.25">
      <c r="A44" s="115" t="s">
        <v>54</v>
      </c>
      <c r="B44" s="249"/>
      <c r="C44" s="189">
        <f>AVERAGE(C37:C39,C9:C13,C16:C20,C23:C27,C30:C34)</f>
        <v>34.608695652173914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AVERAGE(C14,C21,C28,C35)</f>
        <v>40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AVERAGE(C15,C22,C29,C36)</f>
        <v>38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AVERAGE(C14:C15,C21:C22,C28:C29,C35:C36)</f>
        <v>39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37.902173913043477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2">
    <dataValidation type="list" allowBlank="1" showInputMessage="1" showErrorMessage="1" sqref="AH9:AH39" xr:uid="{C8022B44-0F1D-4BD0-BB81-CF65E271B348}">
      <formula1>"P,I,B"</formula1>
    </dataValidation>
    <dataValidation type="list" allowBlank="1" showInputMessage="1" showErrorMessage="1" sqref="AI9:AI39" xr:uid="{5187F34D-DE3B-4597-84B0-418F0363A221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BA1" zoomScale="55" zoomScaleNormal="55" workbookViewId="0">
      <selection activeCell="BR20" sqref="BR2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juliol!C1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94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49</v>
      </c>
      <c r="B9" s="219">
        <v>1</v>
      </c>
      <c r="C9" s="156">
        <v>44</v>
      </c>
      <c r="D9" s="156"/>
      <c r="E9" s="157"/>
      <c r="F9" s="157"/>
      <c r="G9" s="156"/>
      <c r="H9" s="156"/>
      <c r="I9" s="284"/>
      <c r="J9" s="284"/>
      <c r="K9" s="178" t="str">
        <f>IF(AND(I9&lt;&gt;"",J9&lt;&gt;""),(I9-J9)/I9*100,"")</f>
        <v/>
      </c>
      <c r="L9" s="284"/>
      <c r="M9" s="284"/>
      <c r="N9" s="178" t="str">
        <f>IF(AND(L9&lt;&gt;"",M9&lt;&gt;""),(L9-M9)/L9*100,"")</f>
        <v/>
      </c>
      <c r="O9" s="284"/>
      <c r="P9" s="284"/>
      <c r="Q9" s="178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 t="str">
        <f>IF(AND(AC9&lt;&gt;"",AD9&lt;&gt;""),(AC9-AD9)/AC9*100,"")</f>
        <v/>
      </c>
      <c r="AF9" s="156"/>
      <c r="AG9" s="156"/>
      <c r="AH9" s="156"/>
      <c r="AI9" s="156"/>
      <c r="AJ9" s="156"/>
      <c r="AK9" s="156"/>
      <c r="AL9" s="311"/>
      <c r="AM9" s="233"/>
      <c r="AN9" s="233"/>
      <c r="AO9" s="156"/>
      <c r="AP9" s="314"/>
      <c r="AQ9" s="125"/>
      <c r="AR9" s="125"/>
      <c r="AS9" s="159"/>
      <c r="AT9" s="159"/>
      <c r="AU9" s="160"/>
      <c r="AV9" s="156"/>
      <c r="AW9" s="284"/>
      <c r="AX9" s="451"/>
      <c r="AY9" s="451"/>
      <c r="AZ9" s="451"/>
      <c r="BA9" s="451"/>
      <c r="BB9" s="451" t="s">
        <v>212</v>
      </c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2</v>
      </c>
      <c r="BR9" s="426"/>
      <c r="BS9" s="427"/>
      <c r="BT9" s="427"/>
      <c r="BU9" s="428"/>
    </row>
    <row r="10" spans="1:264" s="41" customFormat="1" ht="24.95" customHeight="1" x14ac:dyDescent="0.25">
      <c r="A10" s="220" t="s">
        <v>50</v>
      </c>
      <c r="B10" s="221">
        <v>2</v>
      </c>
      <c r="C10" s="162">
        <v>49</v>
      </c>
      <c r="D10" s="162"/>
      <c r="E10" s="157">
        <v>7.72</v>
      </c>
      <c r="F10" s="157">
        <v>7.36</v>
      </c>
      <c r="G10" s="156">
        <v>1908</v>
      </c>
      <c r="H10" s="156">
        <v>1741</v>
      </c>
      <c r="I10" s="284">
        <v>370</v>
      </c>
      <c r="J10" s="284">
        <v>4</v>
      </c>
      <c r="K10" s="178">
        <f t="shared" ref="K10:K39" si="0">IF(AND(I10&lt;&gt;"",J10&lt;&gt;""),(I10-J10)/I10*100,"")</f>
        <v>98.918918918918919</v>
      </c>
      <c r="L10" s="284">
        <v>474</v>
      </c>
      <c r="M10" s="284">
        <v>22</v>
      </c>
      <c r="N10" s="178">
        <f t="shared" ref="N10:N39" si="1">IF(AND(L10&lt;&gt;"",M10&lt;&gt;""),(L10-M10)/L10*100,"")</f>
        <v>95.358649789029542</v>
      </c>
      <c r="O10" s="284">
        <v>949</v>
      </c>
      <c r="P10" s="284">
        <v>92</v>
      </c>
      <c r="Q10" s="178">
        <f t="shared" ref="Q10:Q39" si="2">IF(AND(O10&lt;&gt;"",P10&lt;&gt;""),(O10-P10)/O10*100,"")</f>
        <v>90.305584826132772</v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ref="AE10:AE39" si="3">IF(AND(AC10&lt;&gt;"",AD10&lt;&gt;""),(AC10-AD10)/AC10*100,"")</f>
        <v/>
      </c>
      <c r="AF10" s="156"/>
      <c r="AG10" s="156"/>
      <c r="AH10" s="156" t="s">
        <v>276</v>
      </c>
      <c r="AI10" s="156" t="s">
        <v>277</v>
      </c>
      <c r="AJ10" s="156" t="s">
        <v>278</v>
      </c>
      <c r="AK10" s="156" t="s">
        <v>278</v>
      </c>
      <c r="AL10" s="312"/>
      <c r="AM10" s="234"/>
      <c r="AN10" s="234"/>
      <c r="AO10" s="162"/>
      <c r="AP10" s="315"/>
      <c r="AQ10" s="452"/>
      <c r="AR10" s="452"/>
      <c r="AS10" s="164"/>
      <c r="AT10" s="164"/>
      <c r="AU10" s="165"/>
      <c r="AV10" s="162"/>
      <c r="AW10" s="284">
        <v>20</v>
      </c>
      <c r="AX10" s="453"/>
      <c r="AY10" s="453"/>
      <c r="AZ10" s="453"/>
      <c r="BA10" s="453"/>
      <c r="BB10" s="453" t="s">
        <v>212</v>
      </c>
      <c r="BC10" s="320"/>
      <c r="BD10" s="320"/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2</v>
      </c>
      <c r="BR10" s="426"/>
      <c r="BS10" s="427"/>
      <c r="BT10" s="427"/>
      <c r="BU10" s="428"/>
    </row>
    <row r="11" spans="1:264" s="41" customFormat="1" ht="24.95" customHeight="1" x14ac:dyDescent="0.25">
      <c r="A11" s="220" t="s">
        <v>51</v>
      </c>
      <c r="B11" s="221">
        <v>3</v>
      </c>
      <c r="C11" s="162">
        <v>53</v>
      </c>
      <c r="D11" s="162"/>
      <c r="E11" s="157"/>
      <c r="F11" s="157"/>
      <c r="G11" s="156"/>
      <c r="H11" s="156"/>
      <c r="I11" s="284"/>
      <c r="J11" s="284"/>
      <c r="K11" s="178" t="str">
        <f t="shared" si="0"/>
        <v/>
      </c>
      <c r="L11" s="284"/>
      <c r="M11" s="284"/>
      <c r="N11" s="178" t="str">
        <f t="shared" si="1"/>
        <v/>
      </c>
      <c r="O11" s="284"/>
      <c r="P11" s="284"/>
      <c r="Q11" s="178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3"/>
        <v/>
      </c>
      <c r="AF11" s="156"/>
      <c r="AG11" s="156"/>
      <c r="AH11" s="156"/>
      <c r="AI11" s="156"/>
      <c r="AJ11" s="156"/>
      <c r="AK11" s="156"/>
      <c r="AL11" s="312"/>
      <c r="AM11" s="234"/>
      <c r="AN11" s="234"/>
      <c r="AO11" s="162"/>
      <c r="AP11" s="315"/>
      <c r="AQ11" s="452"/>
      <c r="AR11" s="452"/>
      <c r="AS11" s="164"/>
      <c r="AT11" s="164"/>
      <c r="AU11" s="165"/>
      <c r="AV11" s="162"/>
      <c r="AW11" s="284"/>
      <c r="AX11" s="453"/>
      <c r="AY11" s="453"/>
      <c r="AZ11" s="453"/>
      <c r="BA11" s="453"/>
      <c r="BB11" s="453" t="s">
        <v>212</v>
      </c>
      <c r="BC11" s="320"/>
      <c r="BD11" s="320"/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2</v>
      </c>
      <c r="BR11" s="426"/>
      <c r="BS11" s="427"/>
      <c r="BT11" s="427"/>
      <c r="BU11" s="428"/>
    </row>
    <row r="12" spans="1:264" s="41" customFormat="1" ht="24.95" customHeight="1" x14ac:dyDescent="0.25">
      <c r="A12" s="220" t="s">
        <v>52</v>
      </c>
      <c r="B12" s="221">
        <v>4</v>
      </c>
      <c r="C12" s="162">
        <v>55</v>
      </c>
      <c r="D12" s="162"/>
      <c r="E12" s="157"/>
      <c r="F12" s="157"/>
      <c r="G12" s="156"/>
      <c r="H12" s="156"/>
      <c r="I12" s="284"/>
      <c r="J12" s="284"/>
      <c r="K12" s="178" t="str">
        <f t="shared" si="0"/>
        <v/>
      </c>
      <c r="L12" s="284"/>
      <c r="M12" s="284"/>
      <c r="N12" s="178" t="str">
        <f t="shared" si="1"/>
        <v/>
      </c>
      <c r="O12" s="284"/>
      <c r="P12" s="284"/>
      <c r="Q12" s="178" t="str">
        <f t="shared" si="2"/>
        <v/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3"/>
        <v/>
      </c>
      <c r="AF12" s="156"/>
      <c r="AG12" s="156"/>
      <c r="AH12" s="156"/>
      <c r="AI12" s="156"/>
      <c r="AJ12" s="156"/>
      <c r="AK12" s="156"/>
      <c r="AL12" s="312"/>
      <c r="AM12" s="234"/>
      <c r="AN12" s="234"/>
      <c r="AO12" s="162"/>
      <c r="AP12" s="315"/>
      <c r="AQ12" s="452"/>
      <c r="AR12" s="452"/>
      <c r="AS12" s="164"/>
      <c r="AT12" s="164"/>
      <c r="AU12" s="165"/>
      <c r="AV12" s="162"/>
      <c r="AW12" s="284"/>
      <c r="AX12" s="453"/>
      <c r="AY12" s="453"/>
      <c r="AZ12" s="453"/>
      <c r="BA12" s="453"/>
      <c r="BB12" s="453" t="s">
        <v>212</v>
      </c>
      <c r="BC12" s="320"/>
      <c r="BD12" s="320"/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2</v>
      </c>
      <c r="BR12" s="426"/>
      <c r="BS12" s="427"/>
      <c r="BT12" s="427"/>
      <c r="BU12" s="428"/>
    </row>
    <row r="13" spans="1:264" s="41" customFormat="1" ht="24.95" customHeight="1" x14ac:dyDescent="0.25">
      <c r="A13" s="220" t="s">
        <v>53</v>
      </c>
      <c r="B13" s="221">
        <v>5</v>
      </c>
      <c r="C13" s="162">
        <v>51</v>
      </c>
      <c r="D13" s="162"/>
      <c r="E13" s="157"/>
      <c r="F13" s="157"/>
      <c r="G13" s="156"/>
      <c r="H13" s="156"/>
      <c r="I13" s="284"/>
      <c r="J13" s="284"/>
      <c r="K13" s="178" t="str">
        <f t="shared" si="0"/>
        <v/>
      </c>
      <c r="L13" s="284"/>
      <c r="M13" s="284"/>
      <c r="N13" s="178" t="str">
        <f t="shared" si="1"/>
        <v/>
      </c>
      <c r="O13" s="284"/>
      <c r="P13" s="284"/>
      <c r="Q13" s="17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3"/>
        <v/>
      </c>
      <c r="AF13" s="156"/>
      <c r="AG13" s="156"/>
      <c r="AH13" s="156"/>
      <c r="AI13" s="156"/>
      <c r="AJ13" s="156"/>
      <c r="AK13" s="156"/>
      <c r="AL13" s="312"/>
      <c r="AM13" s="234"/>
      <c r="AN13" s="234"/>
      <c r="AO13" s="162"/>
      <c r="AP13" s="315"/>
      <c r="AQ13" s="452"/>
      <c r="AR13" s="452"/>
      <c r="AS13" s="164"/>
      <c r="AT13" s="164"/>
      <c r="AU13" s="165"/>
      <c r="AV13" s="162"/>
      <c r="AW13" s="284"/>
      <c r="AX13" s="453"/>
      <c r="AY13" s="453"/>
      <c r="AZ13" s="453"/>
      <c r="BA13" s="453"/>
      <c r="BB13" s="453" t="s">
        <v>212</v>
      </c>
      <c r="BC13" s="320"/>
      <c r="BD13" s="320"/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2</v>
      </c>
      <c r="BR13" s="426"/>
      <c r="BS13" s="427"/>
      <c r="BT13" s="427"/>
      <c r="BU13" s="428"/>
    </row>
    <row r="14" spans="1:264" s="41" customFormat="1" ht="24.95" customHeight="1" x14ac:dyDescent="0.25">
      <c r="A14" s="220" t="s">
        <v>47</v>
      </c>
      <c r="B14" s="221">
        <v>6</v>
      </c>
      <c r="C14" s="162">
        <v>42</v>
      </c>
      <c r="D14" s="162"/>
      <c r="E14" s="157">
        <v>7.49</v>
      </c>
      <c r="F14" s="157">
        <v>7.1</v>
      </c>
      <c r="G14" s="156">
        <v>1681</v>
      </c>
      <c r="H14" s="156">
        <v>1427</v>
      </c>
      <c r="I14" s="284">
        <v>340</v>
      </c>
      <c r="J14" s="284">
        <v>3</v>
      </c>
      <c r="K14" s="178">
        <f t="shared" si="0"/>
        <v>99.117647058823536</v>
      </c>
      <c r="L14" s="284">
        <v>508</v>
      </c>
      <c r="M14" s="284">
        <v>19</v>
      </c>
      <c r="N14" s="178">
        <f t="shared" si="1"/>
        <v>96.259842519685037</v>
      </c>
      <c r="O14" s="284">
        <v>1015</v>
      </c>
      <c r="P14" s="284">
        <v>82</v>
      </c>
      <c r="Q14" s="178">
        <f t="shared" si="2"/>
        <v>91.921182266009851</v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3"/>
        <v/>
      </c>
      <c r="AF14" s="156"/>
      <c r="AG14" s="156"/>
      <c r="AH14" s="156" t="s">
        <v>276</v>
      </c>
      <c r="AI14" s="156" t="s">
        <v>277</v>
      </c>
      <c r="AJ14" s="156" t="s">
        <v>278</v>
      </c>
      <c r="AK14" s="156" t="s">
        <v>278</v>
      </c>
      <c r="AL14" s="312"/>
      <c r="AM14" s="234"/>
      <c r="AN14" s="234"/>
      <c r="AO14" s="162"/>
      <c r="AP14" s="315"/>
      <c r="AQ14" s="452"/>
      <c r="AR14" s="452"/>
      <c r="AS14" s="164"/>
      <c r="AT14" s="164"/>
      <c r="AU14" s="165"/>
      <c r="AV14" s="162"/>
      <c r="AW14" s="284"/>
      <c r="AX14" s="453"/>
      <c r="AY14" s="493"/>
      <c r="AZ14" s="453"/>
      <c r="BA14" s="453">
        <v>2.0299999999999998</v>
      </c>
      <c r="BB14" s="453" t="s">
        <v>212</v>
      </c>
      <c r="BC14" s="320">
        <v>8</v>
      </c>
      <c r="BD14" s="320">
        <v>2.0299999999999998</v>
      </c>
      <c r="BE14" s="320">
        <v>77</v>
      </c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2</v>
      </c>
      <c r="BR14" s="426">
        <v>8</v>
      </c>
      <c r="BS14" s="427"/>
      <c r="BT14" s="427">
        <v>2.0299999999999998</v>
      </c>
      <c r="BU14" s="428">
        <v>77</v>
      </c>
    </row>
    <row r="15" spans="1:264" s="41" customFormat="1" ht="24.95" customHeight="1" x14ac:dyDescent="0.25">
      <c r="A15" s="220" t="s">
        <v>48</v>
      </c>
      <c r="B15" s="221">
        <v>7</v>
      </c>
      <c r="C15" s="162">
        <v>47</v>
      </c>
      <c r="D15" s="162"/>
      <c r="E15" s="157">
        <v>7</v>
      </c>
      <c r="F15" s="157">
        <v>7</v>
      </c>
      <c r="G15" s="156">
        <v>2140</v>
      </c>
      <c r="H15" s="156">
        <v>1350</v>
      </c>
      <c r="I15" s="284">
        <v>270</v>
      </c>
      <c r="J15" s="284">
        <v>5.3</v>
      </c>
      <c r="K15" s="178">
        <f t="shared" si="0"/>
        <v>98.037037037037038</v>
      </c>
      <c r="L15" s="284">
        <v>549</v>
      </c>
      <c r="M15" s="284">
        <v>19.399999999999999</v>
      </c>
      <c r="N15" s="178">
        <f t="shared" si="1"/>
        <v>96.466302367941708</v>
      </c>
      <c r="O15" s="284">
        <v>1037</v>
      </c>
      <c r="P15" s="284">
        <v>77</v>
      </c>
      <c r="Q15" s="178">
        <f t="shared" si="2"/>
        <v>92.574734811957569</v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3"/>
        <v/>
      </c>
      <c r="AF15" s="156"/>
      <c r="AG15" s="156"/>
      <c r="AH15" s="156" t="s">
        <v>276</v>
      </c>
      <c r="AI15" s="156" t="s">
        <v>280</v>
      </c>
      <c r="AJ15" s="156" t="s">
        <v>278</v>
      </c>
      <c r="AK15" s="156" t="s">
        <v>278</v>
      </c>
      <c r="AL15" s="312"/>
      <c r="AM15" s="234"/>
      <c r="AN15" s="234"/>
      <c r="AO15" s="162"/>
      <c r="AP15" s="315"/>
      <c r="AQ15" s="452"/>
      <c r="AR15" s="452"/>
      <c r="AS15" s="164"/>
      <c r="AT15" s="164"/>
      <c r="AU15" s="165"/>
      <c r="AV15" s="162"/>
      <c r="AW15" s="284"/>
      <c r="AX15" s="453"/>
      <c r="AY15" s="453"/>
      <c r="AZ15" s="453"/>
      <c r="BA15" s="453"/>
      <c r="BB15" s="453" t="s">
        <v>212</v>
      </c>
      <c r="BC15" s="320"/>
      <c r="BD15" s="320"/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2</v>
      </c>
      <c r="BR15" s="426"/>
      <c r="BS15" s="427"/>
      <c r="BT15" s="427"/>
      <c r="BU15" s="428"/>
    </row>
    <row r="16" spans="1:264" s="41" customFormat="1" ht="24.95" customHeight="1" x14ac:dyDescent="0.25">
      <c r="A16" s="220" t="s">
        <v>49</v>
      </c>
      <c r="B16" s="221">
        <v>8</v>
      </c>
      <c r="C16" s="162">
        <v>48</v>
      </c>
      <c r="D16" s="162"/>
      <c r="E16" s="157"/>
      <c r="F16" s="157"/>
      <c r="G16" s="156"/>
      <c r="H16" s="156"/>
      <c r="I16" s="284"/>
      <c r="J16" s="284"/>
      <c r="K16" s="178" t="str">
        <f t="shared" si="0"/>
        <v/>
      </c>
      <c r="L16" s="284"/>
      <c r="M16" s="284"/>
      <c r="N16" s="178" t="str">
        <f t="shared" si="1"/>
        <v/>
      </c>
      <c r="O16" s="284"/>
      <c r="P16" s="284"/>
      <c r="Q16" s="17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 t="str">
        <f t="shared" si="3"/>
        <v/>
      </c>
      <c r="AF16" s="156"/>
      <c r="AG16" s="156"/>
      <c r="AH16" s="156"/>
      <c r="AI16" s="156"/>
      <c r="AJ16" s="156"/>
      <c r="AK16" s="156"/>
      <c r="AL16" s="312"/>
      <c r="AM16" s="234"/>
      <c r="AN16" s="234"/>
      <c r="AO16" s="162"/>
      <c r="AP16" s="315"/>
      <c r="AQ16" s="452"/>
      <c r="AR16" s="452"/>
      <c r="AS16" s="164"/>
      <c r="AT16" s="164"/>
      <c r="AU16" s="165"/>
      <c r="AV16" s="162"/>
      <c r="AW16" s="284"/>
      <c r="AX16" s="453"/>
      <c r="AY16" s="453"/>
      <c r="AZ16" s="453"/>
      <c r="BA16" s="453"/>
      <c r="BB16" s="453" t="s">
        <v>212</v>
      </c>
      <c r="BC16" s="320"/>
      <c r="BD16" s="320"/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2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50</v>
      </c>
      <c r="B17" s="221">
        <v>9</v>
      </c>
      <c r="C17" s="162">
        <v>45</v>
      </c>
      <c r="D17" s="162"/>
      <c r="E17" s="157">
        <v>7.21</v>
      </c>
      <c r="F17" s="157">
        <v>7.47</v>
      </c>
      <c r="G17" s="156">
        <v>1325</v>
      </c>
      <c r="H17" s="156">
        <v>1643</v>
      </c>
      <c r="I17" s="284">
        <v>304</v>
      </c>
      <c r="J17" s="284">
        <v>3</v>
      </c>
      <c r="K17" s="178">
        <f t="shared" si="0"/>
        <v>99.01315789473685</v>
      </c>
      <c r="L17" s="284">
        <v>390</v>
      </c>
      <c r="M17" s="284">
        <v>20</v>
      </c>
      <c r="N17" s="178">
        <f t="shared" si="1"/>
        <v>94.871794871794862</v>
      </c>
      <c r="O17" s="284">
        <v>779</v>
      </c>
      <c r="P17" s="284">
        <v>87</v>
      </c>
      <c r="Q17" s="178">
        <f t="shared" si="2"/>
        <v>88.831835686777922</v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3"/>
        <v/>
      </c>
      <c r="AF17" s="156"/>
      <c r="AG17" s="156"/>
      <c r="AH17" s="156" t="s">
        <v>276</v>
      </c>
      <c r="AI17" s="156" t="s">
        <v>277</v>
      </c>
      <c r="AJ17" s="156" t="s">
        <v>278</v>
      </c>
      <c r="AK17" s="156" t="s">
        <v>278</v>
      </c>
      <c r="AL17" s="312"/>
      <c r="AM17" s="234"/>
      <c r="AN17" s="234"/>
      <c r="AO17" s="162"/>
      <c r="AP17" s="315"/>
      <c r="AQ17" s="452"/>
      <c r="AR17" s="452"/>
      <c r="AS17" s="164"/>
      <c r="AT17" s="164"/>
      <c r="AU17" s="165"/>
      <c r="AV17" s="162"/>
      <c r="AW17" s="284"/>
      <c r="AX17" s="453"/>
      <c r="AY17" s="453"/>
      <c r="AZ17" s="453"/>
      <c r="BA17" s="453"/>
      <c r="BB17" s="453" t="s">
        <v>212</v>
      </c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2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51</v>
      </c>
      <c r="B18" s="221">
        <v>10</v>
      </c>
      <c r="C18" s="162">
        <v>45</v>
      </c>
      <c r="D18" s="162"/>
      <c r="E18" s="157"/>
      <c r="F18" s="157"/>
      <c r="G18" s="156"/>
      <c r="H18" s="156"/>
      <c r="I18" s="284"/>
      <c r="J18" s="284"/>
      <c r="K18" s="178" t="str">
        <f t="shared" si="0"/>
        <v/>
      </c>
      <c r="L18" s="284"/>
      <c r="M18" s="284"/>
      <c r="N18" s="178" t="str">
        <f t="shared" si="1"/>
        <v/>
      </c>
      <c r="O18" s="284"/>
      <c r="P18" s="284"/>
      <c r="Q18" s="178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3"/>
        <v/>
      </c>
      <c r="AF18" s="156"/>
      <c r="AG18" s="156"/>
      <c r="AH18" s="156"/>
      <c r="AI18" s="156"/>
      <c r="AJ18" s="156"/>
      <c r="AK18" s="156"/>
      <c r="AL18" s="312"/>
      <c r="AM18" s="234"/>
      <c r="AN18" s="234"/>
      <c r="AO18" s="162"/>
      <c r="AP18" s="315"/>
      <c r="AQ18" s="452"/>
      <c r="AR18" s="452"/>
      <c r="AS18" s="164"/>
      <c r="AT18" s="164"/>
      <c r="AU18" s="165"/>
      <c r="AV18" s="162"/>
      <c r="AW18" s="284"/>
      <c r="AX18" s="453"/>
      <c r="AY18" s="453"/>
      <c r="AZ18" s="453"/>
      <c r="BA18" s="453"/>
      <c r="BB18" s="453" t="s">
        <v>212</v>
      </c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3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52</v>
      </c>
      <c r="B19" s="221">
        <v>11</v>
      </c>
      <c r="C19" s="162">
        <v>48</v>
      </c>
      <c r="D19" s="162"/>
      <c r="E19" s="157"/>
      <c r="F19" s="157"/>
      <c r="G19" s="156"/>
      <c r="H19" s="156"/>
      <c r="I19" s="284"/>
      <c r="J19" s="284"/>
      <c r="K19" s="178" t="str">
        <f t="shared" si="0"/>
        <v/>
      </c>
      <c r="L19" s="284"/>
      <c r="M19" s="284"/>
      <c r="N19" s="178" t="str">
        <f t="shared" si="1"/>
        <v/>
      </c>
      <c r="O19" s="284"/>
      <c r="P19" s="284"/>
      <c r="Q19" s="17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3"/>
        <v/>
      </c>
      <c r="AF19" s="156"/>
      <c r="AG19" s="156"/>
      <c r="AH19" s="156"/>
      <c r="AI19" s="156"/>
      <c r="AJ19" s="156"/>
      <c r="AK19" s="156"/>
      <c r="AL19" s="312"/>
      <c r="AM19" s="234"/>
      <c r="AN19" s="234"/>
      <c r="AO19" s="162"/>
      <c r="AP19" s="315"/>
      <c r="AQ19" s="452"/>
      <c r="AR19" s="452"/>
      <c r="AS19" s="164"/>
      <c r="AT19" s="164"/>
      <c r="AU19" s="165"/>
      <c r="AV19" s="162"/>
      <c r="AW19" s="284"/>
      <c r="AX19" s="453"/>
      <c r="AY19" s="453"/>
      <c r="AZ19" s="453"/>
      <c r="BA19" s="453"/>
      <c r="BB19" s="453" t="s">
        <v>212</v>
      </c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3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53</v>
      </c>
      <c r="B20" s="221">
        <v>12</v>
      </c>
      <c r="C20" s="162">
        <v>46</v>
      </c>
      <c r="D20" s="162"/>
      <c r="E20" s="157"/>
      <c r="F20" s="157"/>
      <c r="G20" s="156"/>
      <c r="H20" s="156"/>
      <c r="I20" s="284"/>
      <c r="J20" s="284"/>
      <c r="K20" s="178" t="str">
        <f t="shared" si="0"/>
        <v/>
      </c>
      <c r="L20" s="284"/>
      <c r="M20" s="284"/>
      <c r="N20" s="178" t="str">
        <f t="shared" si="1"/>
        <v/>
      </c>
      <c r="O20" s="284"/>
      <c r="P20" s="284"/>
      <c r="Q20" s="17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3"/>
        <v/>
      </c>
      <c r="AF20" s="156"/>
      <c r="AG20" s="156"/>
      <c r="AH20" s="156"/>
      <c r="AI20" s="156"/>
      <c r="AJ20" s="156"/>
      <c r="AK20" s="156"/>
      <c r="AL20" s="312"/>
      <c r="AM20" s="234"/>
      <c r="AN20" s="234"/>
      <c r="AO20" s="162"/>
      <c r="AP20" s="315"/>
      <c r="AQ20" s="452"/>
      <c r="AR20" s="452"/>
      <c r="AS20" s="164"/>
      <c r="AT20" s="164"/>
      <c r="AU20" s="165"/>
      <c r="AV20" s="162"/>
      <c r="AW20" s="284"/>
      <c r="AX20" s="453"/>
      <c r="AY20" s="453"/>
      <c r="AZ20" s="453"/>
      <c r="BA20" s="453"/>
      <c r="BB20" s="453" t="s">
        <v>212</v>
      </c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2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47</v>
      </c>
      <c r="B21" s="221">
        <v>13</v>
      </c>
      <c r="C21" s="162">
        <v>43</v>
      </c>
      <c r="D21" s="162"/>
      <c r="E21" s="157">
        <v>6.97</v>
      </c>
      <c r="F21" s="157">
        <v>7.15</v>
      </c>
      <c r="G21" s="156">
        <v>2070</v>
      </c>
      <c r="H21" s="156">
        <v>1368</v>
      </c>
      <c r="I21" s="284">
        <v>416</v>
      </c>
      <c r="J21" s="284">
        <v>6</v>
      </c>
      <c r="K21" s="178">
        <f t="shared" si="0"/>
        <v>98.557692307692307</v>
      </c>
      <c r="L21" s="284">
        <v>670</v>
      </c>
      <c r="M21" s="284">
        <v>20</v>
      </c>
      <c r="N21" s="178">
        <f t="shared" si="1"/>
        <v>97.014925373134332</v>
      </c>
      <c r="O21" s="284">
        <v>1340</v>
      </c>
      <c r="P21" s="284">
        <v>81</v>
      </c>
      <c r="Q21" s="178">
        <f t="shared" si="2"/>
        <v>93.955223880597018</v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3"/>
        <v/>
      </c>
      <c r="AF21" s="156"/>
      <c r="AG21" s="156"/>
      <c r="AH21" s="156" t="s">
        <v>276</v>
      </c>
      <c r="AI21" s="156" t="s">
        <v>277</v>
      </c>
      <c r="AJ21" s="156" t="s">
        <v>278</v>
      </c>
      <c r="AK21" s="156" t="s">
        <v>278</v>
      </c>
      <c r="AL21" s="312"/>
      <c r="AM21" s="234"/>
      <c r="AN21" s="234"/>
      <c r="AO21" s="162"/>
      <c r="AP21" s="315"/>
      <c r="AQ21" s="452"/>
      <c r="AR21" s="452"/>
      <c r="AS21" s="164"/>
      <c r="AT21" s="164"/>
      <c r="AU21" s="165"/>
      <c r="AV21" s="162"/>
      <c r="AW21" s="284">
        <v>50</v>
      </c>
      <c r="AX21" s="453"/>
      <c r="AY21" s="453"/>
      <c r="AZ21" s="453"/>
      <c r="BA21" s="453"/>
      <c r="BB21" s="453" t="s">
        <v>212</v>
      </c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1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48</v>
      </c>
      <c r="B22" s="221">
        <v>14</v>
      </c>
      <c r="C22" s="162">
        <v>42</v>
      </c>
      <c r="D22" s="162"/>
      <c r="E22" s="157"/>
      <c r="F22" s="157"/>
      <c r="G22" s="156"/>
      <c r="H22" s="156"/>
      <c r="I22" s="284"/>
      <c r="J22" s="284"/>
      <c r="K22" s="178" t="str">
        <f t="shared" si="0"/>
        <v/>
      </c>
      <c r="L22" s="284"/>
      <c r="M22" s="284"/>
      <c r="N22" s="178" t="str">
        <f t="shared" si="1"/>
        <v/>
      </c>
      <c r="O22" s="284"/>
      <c r="P22" s="284"/>
      <c r="Q22" s="17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3"/>
        <v/>
      </c>
      <c r="AF22" s="156"/>
      <c r="AG22" s="156"/>
      <c r="AH22" s="156"/>
      <c r="AI22" s="156"/>
      <c r="AJ22" s="156"/>
      <c r="AK22" s="156"/>
      <c r="AL22" s="312"/>
      <c r="AM22" s="234"/>
      <c r="AN22" s="234"/>
      <c r="AO22" s="162"/>
      <c r="AP22" s="315"/>
      <c r="AQ22" s="452"/>
      <c r="AR22" s="452"/>
      <c r="AS22" s="164"/>
      <c r="AT22" s="164"/>
      <c r="AU22" s="165"/>
      <c r="AV22" s="162"/>
      <c r="AW22" s="284"/>
      <c r="AX22" s="453"/>
      <c r="AY22" s="453"/>
      <c r="AZ22" s="453"/>
      <c r="BA22" s="453"/>
      <c r="BB22" s="453" t="s">
        <v>212</v>
      </c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1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49</v>
      </c>
      <c r="B23" s="221">
        <v>15</v>
      </c>
      <c r="C23" s="162">
        <v>44</v>
      </c>
      <c r="D23" s="162"/>
      <c r="E23" s="157"/>
      <c r="F23" s="157"/>
      <c r="G23" s="156"/>
      <c r="H23" s="156"/>
      <c r="I23" s="284"/>
      <c r="J23" s="284"/>
      <c r="K23" s="178" t="str">
        <f t="shared" si="0"/>
        <v/>
      </c>
      <c r="L23" s="284"/>
      <c r="M23" s="284"/>
      <c r="N23" s="178" t="str">
        <f t="shared" si="1"/>
        <v/>
      </c>
      <c r="O23" s="284"/>
      <c r="P23" s="284"/>
      <c r="Q23" s="17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3"/>
        <v/>
      </c>
      <c r="AF23" s="156"/>
      <c r="AG23" s="156"/>
      <c r="AH23" s="156"/>
      <c r="AI23" s="156"/>
      <c r="AJ23" s="156"/>
      <c r="AK23" s="156"/>
      <c r="AL23" s="312"/>
      <c r="AM23" s="234"/>
      <c r="AN23" s="234"/>
      <c r="AO23" s="162"/>
      <c r="AP23" s="315"/>
      <c r="AQ23" s="452"/>
      <c r="AR23" s="452"/>
      <c r="AS23" s="164"/>
      <c r="AT23" s="164"/>
      <c r="AU23" s="165"/>
      <c r="AV23" s="162"/>
      <c r="AW23" s="284"/>
      <c r="AX23" s="453"/>
      <c r="AY23" s="453"/>
      <c r="AZ23" s="453"/>
      <c r="BA23" s="453"/>
      <c r="BB23" s="453" t="s">
        <v>212</v>
      </c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1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50</v>
      </c>
      <c r="B24" s="221">
        <v>16</v>
      </c>
      <c r="C24" s="162">
        <v>52</v>
      </c>
      <c r="D24" s="162"/>
      <c r="E24" s="157">
        <v>7.03</v>
      </c>
      <c r="F24" s="157">
        <v>7.31</v>
      </c>
      <c r="G24" s="156">
        <v>1983</v>
      </c>
      <c r="H24" s="156">
        <v>1439</v>
      </c>
      <c r="I24" s="284">
        <v>354</v>
      </c>
      <c r="J24" s="284">
        <v>14</v>
      </c>
      <c r="K24" s="178">
        <f t="shared" si="0"/>
        <v>96.045197740112997</v>
      </c>
      <c r="L24" s="284">
        <v>454</v>
      </c>
      <c r="M24" s="284">
        <v>21</v>
      </c>
      <c r="N24" s="178">
        <f t="shared" si="1"/>
        <v>95.374449339207047</v>
      </c>
      <c r="O24" s="284">
        <v>908</v>
      </c>
      <c r="P24" s="284">
        <v>87</v>
      </c>
      <c r="Q24" s="178">
        <f t="shared" si="2"/>
        <v>90.418502202643168</v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3"/>
        <v/>
      </c>
      <c r="AF24" s="156"/>
      <c r="AG24" s="156"/>
      <c r="AH24" s="156" t="s">
        <v>276</v>
      </c>
      <c r="AI24" s="156" t="s">
        <v>277</v>
      </c>
      <c r="AJ24" s="156" t="s">
        <v>278</v>
      </c>
      <c r="AK24" s="156" t="s">
        <v>278</v>
      </c>
      <c r="AL24" s="312"/>
      <c r="AM24" s="234"/>
      <c r="AN24" s="234"/>
      <c r="AO24" s="162"/>
      <c r="AP24" s="315"/>
      <c r="AQ24" s="452"/>
      <c r="AR24" s="452"/>
      <c r="AS24" s="164"/>
      <c r="AT24" s="164"/>
      <c r="AU24" s="165"/>
      <c r="AV24" s="162"/>
      <c r="AW24" s="284"/>
      <c r="AX24" s="453"/>
      <c r="AY24" s="453"/>
      <c r="AZ24" s="453"/>
      <c r="BA24" s="453"/>
      <c r="BB24" s="453" t="s">
        <v>212</v>
      </c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3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51</v>
      </c>
      <c r="B25" s="221">
        <v>17</v>
      </c>
      <c r="C25" s="162">
        <v>53</v>
      </c>
      <c r="D25" s="162"/>
      <c r="E25" s="157"/>
      <c r="F25" s="157"/>
      <c r="G25" s="156"/>
      <c r="H25" s="156"/>
      <c r="I25" s="284"/>
      <c r="J25" s="284"/>
      <c r="K25" s="178" t="str">
        <f t="shared" si="0"/>
        <v/>
      </c>
      <c r="L25" s="284"/>
      <c r="M25" s="284"/>
      <c r="N25" s="178" t="str">
        <f t="shared" si="1"/>
        <v/>
      </c>
      <c r="O25" s="284"/>
      <c r="P25" s="284"/>
      <c r="Q25" s="178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/>
      <c r="AD25" s="157"/>
      <c r="AE25" s="178" t="str">
        <f t="shared" si="3"/>
        <v/>
      </c>
      <c r="AF25" s="156"/>
      <c r="AG25" s="156"/>
      <c r="AH25" s="156"/>
      <c r="AI25" s="156"/>
      <c r="AJ25" s="156"/>
      <c r="AK25" s="156"/>
      <c r="AL25" s="312"/>
      <c r="AM25" s="234"/>
      <c r="AN25" s="234"/>
      <c r="AO25" s="162"/>
      <c r="AP25" s="315"/>
      <c r="AQ25" s="452"/>
      <c r="AR25" s="452"/>
      <c r="AS25" s="164"/>
      <c r="AT25" s="164"/>
      <c r="AU25" s="165"/>
      <c r="AV25" s="162"/>
      <c r="AW25" s="284"/>
      <c r="AX25" s="453"/>
      <c r="AY25" s="453"/>
      <c r="AZ25" s="453"/>
      <c r="BA25" s="453"/>
      <c r="BB25" s="453" t="s">
        <v>212</v>
      </c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3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52</v>
      </c>
      <c r="B26" s="221">
        <v>18</v>
      </c>
      <c r="C26" s="162">
        <v>50</v>
      </c>
      <c r="D26" s="162"/>
      <c r="E26" s="157"/>
      <c r="F26" s="157"/>
      <c r="G26" s="156"/>
      <c r="H26" s="156"/>
      <c r="I26" s="284"/>
      <c r="J26" s="284"/>
      <c r="K26" s="178" t="str">
        <f t="shared" si="0"/>
        <v/>
      </c>
      <c r="L26" s="284"/>
      <c r="M26" s="284"/>
      <c r="N26" s="178" t="str">
        <f t="shared" si="1"/>
        <v/>
      </c>
      <c r="O26" s="284"/>
      <c r="P26" s="284"/>
      <c r="Q26" s="17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3"/>
        <v/>
      </c>
      <c r="AF26" s="156"/>
      <c r="AG26" s="156"/>
      <c r="AH26" s="156"/>
      <c r="AI26" s="156"/>
      <c r="AJ26" s="156"/>
      <c r="AK26" s="156"/>
      <c r="AL26" s="312"/>
      <c r="AM26" s="234"/>
      <c r="AN26" s="234"/>
      <c r="AO26" s="162"/>
      <c r="AP26" s="315"/>
      <c r="AQ26" s="452"/>
      <c r="AR26" s="452"/>
      <c r="AS26" s="164"/>
      <c r="AT26" s="164"/>
      <c r="AU26" s="165"/>
      <c r="AV26" s="162"/>
      <c r="AW26" s="284"/>
      <c r="AX26" s="453"/>
      <c r="AY26" s="453"/>
      <c r="AZ26" s="453"/>
      <c r="BA26" s="453"/>
      <c r="BB26" s="453" t="s">
        <v>212</v>
      </c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3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53</v>
      </c>
      <c r="B27" s="221">
        <v>19</v>
      </c>
      <c r="C27" s="162">
        <v>46</v>
      </c>
      <c r="D27" s="162"/>
      <c r="E27" s="157"/>
      <c r="F27" s="157"/>
      <c r="G27" s="156"/>
      <c r="H27" s="156"/>
      <c r="I27" s="284"/>
      <c r="J27" s="284"/>
      <c r="K27" s="178" t="str">
        <f t="shared" si="0"/>
        <v/>
      </c>
      <c r="L27" s="284"/>
      <c r="M27" s="284"/>
      <c r="N27" s="178" t="str">
        <f t="shared" si="1"/>
        <v/>
      </c>
      <c r="O27" s="284"/>
      <c r="P27" s="284"/>
      <c r="Q27" s="17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3"/>
        <v/>
      </c>
      <c r="AF27" s="156"/>
      <c r="AG27" s="156"/>
      <c r="AH27" s="156"/>
      <c r="AI27" s="156"/>
      <c r="AJ27" s="156"/>
      <c r="AK27" s="156"/>
      <c r="AL27" s="312"/>
      <c r="AM27" s="234"/>
      <c r="AN27" s="234"/>
      <c r="AO27" s="162"/>
      <c r="AP27" s="315"/>
      <c r="AQ27" s="452"/>
      <c r="AR27" s="452"/>
      <c r="AS27" s="164"/>
      <c r="AT27" s="164"/>
      <c r="AU27" s="165"/>
      <c r="AV27" s="162"/>
      <c r="AW27" s="284"/>
      <c r="AX27" s="453"/>
      <c r="AY27" s="453"/>
      <c r="AZ27" s="453"/>
      <c r="BA27" s="453"/>
      <c r="BB27" s="453" t="s">
        <v>212</v>
      </c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2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47</v>
      </c>
      <c r="B28" s="221">
        <v>20</v>
      </c>
      <c r="C28" s="162">
        <v>40</v>
      </c>
      <c r="D28" s="162"/>
      <c r="E28" s="157">
        <v>7.34</v>
      </c>
      <c r="F28" s="157">
        <v>7.29</v>
      </c>
      <c r="G28" s="156">
        <v>1567</v>
      </c>
      <c r="H28" s="156">
        <v>1502</v>
      </c>
      <c r="I28" s="284">
        <v>238</v>
      </c>
      <c r="J28" s="284">
        <v>24</v>
      </c>
      <c r="K28" s="178">
        <f t="shared" si="0"/>
        <v>89.915966386554629</v>
      </c>
      <c r="L28" s="284">
        <v>526</v>
      </c>
      <c r="M28" s="284">
        <v>24</v>
      </c>
      <c r="N28" s="178">
        <f t="shared" si="1"/>
        <v>95.437262357414454</v>
      </c>
      <c r="O28" s="284">
        <v>1051</v>
      </c>
      <c r="P28" s="284">
        <v>115</v>
      </c>
      <c r="Q28" s="178">
        <f t="shared" si="2"/>
        <v>89.058039961941006</v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>
        <v>11.2</v>
      </c>
      <c r="AD28" s="157">
        <v>6.9</v>
      </c>
      <c r="AE28" s="178">
        <f t="shared" si="3"/>
        <v>38.392857142857132</v>
      </c>
      <c r="AF28" s="156"/>
      <c r="AG28" s="156"/>
      <c r="AH28" s="156" t="s">
        <v>276</v>
      </c>
      <c r="AI28" s="156" t="s">
        <v>277</v>
      </c>
      <c r="AJ28" s="156" t="s">
        <v>278</v>
      </c>
      <c r="AK28" s="156" t="s">
        <v>278</v>
      </c>
      <c r="AL28" s="312"/>
      <c r="AM28" s="234"/>
      <c r="AN28" s="234"/>
      <c r="AO28" s="162"/>
      <c r="AP28" s="315"/>
      <c r="AQ28" s="452"/>
      <c r="AR28" s="452"/>
      <c r="AS28" s="164"/>
      <c r="AT28" s="164"/>
      <c r="AU28" s="165"/>
      <c r="AV28" s="162"/>
      <c r="AW28" s="284"/>
      <c r="AX28" s="453"/>
      <c r="AY28" s="453"/>
      <c r="AZ28" s="453"/>
      <c r="BA28" s="453"/>
      <c r="BB28" s="453" t="s">
        <v>212</v>
      </c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2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48</v>
      </c>
      <c r="B29" s="221">
        <v>21</v>
      </c>
      <c r="C29" s="162">
        <v>50</v>
      </c>
      <c r="D29" s="162"/>
      <c r="E29" s="157"/>
      <c r="F29" s="157"/>
      <c r="G29" s="156"/>
      <c r="H29" s="156"/>
      <c r="I29" s="284"/>
      <c r="J29" s="284"/>
      <c r="K29" s="178" t="str">
        <f t="shared" si="0"/>
        <v/>
      </c>
      <c r="L29" s="284"/>
      <c r="M29" s="284"/>
      <c r="N29" s="178" t="str">
        <f t="shared" si="1"/>
        <v/>
      </c>
      <c r="O29" s="284"/>
      <c r="P29" s="284"/>
      <c r="Q29" s="17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 t="str">
        <f t="shared" si="3"/>
        <v/>
      </c>
      <c r="AF29" s="156"/>
      <c r="AG29" s="156"/>
      <c r="AH29" s="156"/>
      <c r="AI29" s="156"/>
      <c r="AJ29" s="156"/>
      <c r="AK29" s="156"/>
      <c r="AL29" s="312"/>
      <c r="AM29" s="234"/>
      <c r="AN29" s="234"/>
      <c r="AO29" s="162"/>
      <c r="AP29" s="315"/>
      <c r="AQ29" s="452"/>
      <c r="AR29" s="452"/>
      <c r="AS29" s="164"/>
      <c r="AT29" s="164"/>
      <c r="AU29" s="165"/>
      <c r="AV29" s="162"/>
      <c r="AW29" s="284"/>
      <c r="AX29" s="453"/>
      <c r="AY29" s="453"/>
      <c r="AZ29" s="453"/>
      <c r="BA29" s="453"/>
      <c r="BB29" s="453" t="s">
        <v>212</v>
      </c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2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49</v>
      </c>
      <c r="B30" s="221">
        <v>22</v>
      </c>
      <c r="C30" s="162">
        <v>49</v>
      </c>
      <c r="D30" s="162"/>
      <c r="E30" s="157"/>
      <c r="F30" s="157"/>
      <c r="G30" s="156"/>
      <c r="H30" s="156"/>
      <c r="I30" s="284"/>
      <c r="J30" s="284"/>
      <c r="K30" s="178" t="str">
        <f t="shared" si="0"/>
        <v/>
      </c>
      <c r="L30" s="284"/>
      <c r="M30" s="284"/>
      <c r="N30" s="178" t="str">
        <f t="shared" si="1"/>
        <v/>
      </c>
      <c r="O30" s="284"/>
      <c r="P30" s="284"/>
      <c r="Q30" s="17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3"/>
        <v/>
      </c>
      <c r="AF30" s="156"/>
      <c r="AG30" s="156"/>
      <c r="AH30" s="156"/>
      <c r="AI30" s="156"/>
      <c r="AJ30" s="156"/>
      <c r="AK30" s="156"/>
      <c r="AL30" s="312"/>
      <c r="AM30" s="234"/>
      <c r="AN30" s="234"/>
      <c r="AO30" s="162"/>
      <c r="AP30" s="315"/>
      <c r="AQ30" s="452"/>
      <c r="AR30" s="452"/>
      <c r="AS30" s="164"/>
      <c r="AT30" s="164"/>
      <c r="AU30" s="165"/>
      <c r="AV30" s="162"/>
      <c r="AW30" s="284"/>
      <c r="AX30" s="453"/>
      <c r="AY30" s="453"/>
      <c r="AZ30" s="453"/>
      <c r="BA30" s="453"/>
      <c r="BB30" s="453" t="s">
        <v>212</v>
      </c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2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50</v>
      </c>
      <c r="B31" s="221">
        <v>23</v>
      </c>
      <c r="C31" s="162">
        <v>41</v>
      </c>
      <c r="D31" s="162"/>
      <c r="E31" s="157">
        <v>7.15</v>
      </c>
      <c r="F31" s="157">
        <v>7.13</v>
      </c>
      <c r="G31" s="156">
        <v>1794</v>
      </c>
      <c r="H31" s="156">
        <v>1425</v>
      </c>
      <c r="I31" s="284">
        <v>310</v>
      </c>
      <c r="J31" s="284">
        <v>27</v>
      </c>
      <c r="K31" s="178">
        <f t="shared" si="0"/>
        <v>91.290322580645167</v>
      </c>
      <c r="L31" s="284">
        <v>397</v>
      </c>
      <c r="M31" s="284">
        <v>23</v>
      </c>
      <c r="N31" s="178">
        <f t="shared" si="1"/>
        <v>94.206549118387912</v>
      </c>
      <c r="O31" s="284">
        <v>795</v>
      </c>
      <c r="P31" s="284">
        <v>98</v>
      </c>
      <c r="Q31" s="178">
        <f t="shared" si="2"/>
        <v>87.672955974842765</v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3"/>
        <v/>
      </c>
      <c r="AF31" s="156"/>
      <c r="AG31" s="156"/>
      <c r="AH31" s="156" t="s">
        <v>276</v>
      </c>
      <c r="AI31" s="156" t="s">
        <v>277</v>
      </c>
      <c r="AJ31" s="156" t="s">
        <v>278</v>
      </c>
      <c r="AK31" s="156" t="s">
        <v>278</v>
      </c>
      <c r="AL31" s="312"/>
      <c r="AM31" s="234"/>
      <c r="AN31" s="234"/>
      <c r="AO31" s="162"/>
      <c r="AP31" s="315"/>
      <c r="AQ31" s="452"/>
      <c r="AR31" s="452"/>
      <c r="AS31" s="164"/>
      <c r="AT31" s="164"/>
      <c r="AU31" s="165"/>
      <c r="AV31" s="162"/>
      <c r="AW31" s="284"/>
      <c r="AX31" s="453"/>
      <c r="AY31" s="453"/>
      <c r="AZ31" s="453"/>
      <c r="BA31" s="453"/>
      <c r="BB31" s="453" t="s">
        <v>212</v>
      </c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1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51</v>
      </c>
      <c r="B32" s="221">
        <v>24</v>
      </c>
      <c r="C32" s="162">
        <v>52</v>
      </c>
      <c r="D32" s="162"/>
      <c r="E32" s="157"/>
      <c r="F32" s="157"/>
      <c r="G32" s="156"/>
      <c r="H32" s="156"/>
      <c r="I32" s="284"/>
      <c r="J32" s="284"/>
      <c r="K32" s="178" t="str">
        <f t="shared" si="0"/>
        <v/>
      </c>
      <c r="L32" s="284"/>
      <c r="M32" s="284"/>
      <c r="N32" s="178" t="str">
        <f t="shared" si="1"/>
        <v/>
      </c>
      <c r="O32" s="284"/>
      <c r="P32" s="284"/>
      <c r="Q32" s="178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3"/>
        <v/>
      </c>
      <c r="AF32" s="156"/>
      <c r="AG32" s="156"/>
      <c r="AH32" s="156"/>
      <c r="AI32" s="156"/>
      <c r="AJ32" s="156"/>
      <c r="AK32" s="156"/>
      <c r="AL32" s="312"/>
      <c r="AM32" s="234"/>
      <c r="AN32" s="234"/>
      <c r="AO32" s="162"/>
      <c r="AP32" s="315"/>
      <c r="AQ32" s="452"/>
      <c r="AR32" s="452"/>
      <c r="AS32" s="164"/>
      <c r="AT32" s="164"/>
      <c r="AU32" s="165"/>
      <c r="AV32" s="162"/>
      <c r="AW32" s="284"/>
      <c r="AX32" s="453"/>
      <c r="AY32" s="453"/>
      <c r="AZ32" s="453"/>
      <c r="BA32" s="453"/>
      <c r="BB32" s="427" t="s">
        <v>212</v>
      </c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2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52</v>
      </c>
      <c r="B33" s="221">
        <v>25</v>
      </c>
      <c r="C33" s="162">
        <v>53</v>
      </c>
      <c r="D33" s="162"/>
      <c r="E33" s="157"/>
      <c r="F33" s="157"/>
      <c r="G33" s="156"/>
      <c r="H33" s="156"/>
      <c r="I33" s="284"/>
      <c r="J33" s="284"/>
      <c r="K33" s="178" t="str">
        <f t="shared" si="0"/>
        <v/>
      </c>
      <c r="L33" s="284"/>
      <c r="M33" s="284"/>
      <c r="N33" s="178" t="str">
        <f t="shared" si="1"/>
        <v/>
      </c>
      <c r="O33" s="284"/>
      <c r="P33" s="284"/>
      <c r="Q33" s="17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3"/>
        <v/>
      </c>
      <c r="AF33" s="156"/>
      <c r="AG33" s="156"/>
      <c r="AH33" s="156"/>
      <c r="AI33" s="156"/>
      <c r="AJ33" s="156"/>
      <c r="AK33" s="156"/>
      <c r="AL33" s="312"/>
      <c r="AM33" s="234"/>
      <c r="AN33" s="234"/>
      <c r="AO33" s="162"/>
      <c r="AP33" s="315"/>
      <c r="AQ33" s="452"/>
      <c r="AR33" s="452"/>
      <c r="AS33" s="164"/>
      <c r="AT33" s="164"/>
      <c r="AU33" s="165"/>
      <c r="AV33" s="162"/>
      <c r="AW33" s="284"/>
      <c r="AX33" s="453"/>
      <c r="AY33" s="453"/>
      <c r="AZ33" s="453"/>
      <c r="BA33" s="453"/>
      <c r="BB33" s="453" t="s">
        <v>212</v>
      </c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53</v>
      </c>
      <c r="B34" s="221">
        <v>26</v>
      </c>
      <c r="C34" s="162">
        <v>54</v>
      </c>
      <c r="D34" s="162"/>
      <c r="E34" s="157"/>
      <c r="F34" s="157"/>
      <c r="G34" s="156"/>
      <c r="H34" s="156"/>
      <c r="I34" s="284"/>
      <c r="J34" s="284"/>
      <c r="K34" s="178" t="str">
        <f t="shared" si="0"/>
        <v/>
      </c>
      <c r="L34" s="284"/>
      <c r="M34" s="284"/>
      <c r="N34" s="178" t="str">
        <f t="shared" si="1"/>
        <v/>
      </c>
      <c r="O34" s="284"/>
      <c r="P34" s="284"/>
      <c r="Q34" s="17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3"/>
        <v/>
      </c>
      <c r="AF34" s="156"/>
      <c r="AG34" s="156"/>
      <c r="AH34" s="156"/>
      <c r="AI34" s="156"/>
      <c r="AJ34" s="156"/>
      <c r="AK34" s="156"/>
      <c r="AL34" s="312"/>
      <c r="AM34" s="234"/>
      <c r="AN34" s="234"/>
      <c r="AO34" s="162"/>
      <c r="AP34" s="315"/>
      <c r="AQ34" s="452"/>
      <c r="AR34" s="452"/>
      <c r="AS34" s="164"/>
      <c r="AT34" s="164"/>
      <c r="AU34" s="165"/>
      <c r="AV34" s="162"/>
      <c r="AW34" s="284"/>
      <c r="AX34" s="453"/>
      <c r="AY34" s="453"/>
      <c r="AZ34" s="453"/>
      <c r="BA34" s="453"/>
      <c r="BB34" s="159" t="s">
        <v>212</v>
      </c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2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47</v>
      </c>
      <c r="B35" s="221">
        <v>27</v>
      </c>
      <c r="C35" s="162">
        <v>46</v>
      </c>
      <c r="D35" s="162"/>
      <c r="E35" s="157">
        <v>6.85</v>
      </c>
      <c r="F35" s="157">
        <v>7.08</v>
      </c>
      <c r="G35" s="156">
        <v>1316</v>
      </c>
      <c r="H35" s="156">
        <v>1372</v>
      </c>
      <c r="I35" s="284">
        <v>248</v>
      </c>
      <c r="J35" s="284">
        <v>34</v>
      </c>
      <c r="K35" s="178">
        <f t="shared" si="0"/>
        <v>86.290322580645167</v>
      </c>
      <c r="L35" s="284">
        <v>357</v>
      </c>
      <c r="M35" s="284">
        <v>24</v>
      </c>
      <c r="N35" s="178">
        <f t="shared" si="1"/>
        <v>93.277310924369743</v>
      </c>
      <c r="O35" s="284">
        <v>714</v>
      </c>
      <c r="P35" s="284">
        <v>119</v>
      </c>
      <c r="Q35" s="178">
        <f t="shared" si="2"/>
        <v>83.333333333333343</v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3"/>
        <v/>
      </c>
      <c r="AF35" s="156"/>
      <c r="AG35" s="156"/>
      <c r="AH35" s="156" t="s">
        <v>276</v>
      </c>
      <c r="AI35" s="156" t="s">
        <v>277</v>
      </c>
      <c r="AJ35" s="156" t="s">
        <v>278</v>
      </c>
      <c r="AK35" s="156" t="s">
        <v>278</v>
      </c>
      <c r="AL35" s="312"/>
      <c r="AM35" s="234"/>
      <c r="AN35" s="234"/>
      <c r="AO35" s="162"/>
      <c r="AP35" s="315"/>
      <c r="AQ35" s="452"/>
      <c r="AR35" s="452"/>
      <c r="AS35" s="164"/>
      <c r="AT35" s="164"/>
      <c r="AU35" s="165"/>
      <c r="AV35" s="162"/>
      <c r="AW35" s="284"/>
      <c r="AX35" s="453"/>
      <c r="AY35" s="453"/>
      <c r="AZ35" s="453"/>
      <c r="BA35" s="453"/>
      <c r="BB35" s="159" t="s">
        <v>212</v>
      </c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2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48</v>
      </c>
      <c r="B36" s="221">
        <v>28</v>
      </c>
      <c r="C36" s="162">
        <v>47</v>
      </c>
      <c r="D36" s="162"/>
      <c r="E36" s="157"/>
      <c r="F36" s="157"/>
      <c r="G36" s="156"/>
      <c r="H36" s="156"/>
      <c r="I36" s="284"/>
      <c r="J36" s="284"/>
      <c r="K36" s="178" t="str">
        <f t="shared" si="0"/>
        <v/>
      </c>
      <c r="L36" s="284"/>
      <c r="M36" s="284"/>
      <c r="N36" s="178" t="str">
        <f t="shared" si="1"/>
        <v/>
      </c>
      <c r="O36" s="284"/>
      <c r="P36" s="284"/>
      <c r="Q36" s="17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 t="str">
        <f t="shared" si="3"/>
        <v/>
      </c>
      <c r="AF36" s="156"/>
      <c r="AG36" s="156"/>
      <c r="AH36" s="156"/>
      <c r="AI36" s="156"/>
      <c r="AJ36" s="156"/>
      <c r="AK36" s="156"/>
      <c r="AL36" s="312"/>
      <c r="AM36" s="234"/>
      <c r="AN36" s="234"/>
      <c r="AO36" s="162"/>
      <c r="AP36" s="315"/>
      <c r="AQ36" s="452"/>
      <c r="AR36" s="452"/>
      <c r="AS36" s="164"/>
      <c r="AT36" s="164"/>
      <c r="AU36" s="165"/>
      <c r="AV36" s="162"/>
      <c r="AW36" s="284"/>
      <c r="AX36" s="453"/>
      <c r="AY36" s="453"/>
      <c r="AZ36" s="453"/>
      <c r="BA36" s="453"/>
      <c r="BB36" s="453" t="s">
        <v>212</v>
      </c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2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49</v>
      </c>
      <c r="B37" s="221">
        <v>29</v>
      </c>
      <c r="C37" s="162">
        <v>44</v>
      </c>
      <c r="D37" s="162"/>
      <c r="E37" s="157"/>
      <c r="F37" s="157"/>
      <c r="G37" s="156"/>
      <c r="H37" s="156"/>
      <c r="I37" s="284"/>
      <c r="J37" s="284"/>
      <c r="K37" s="178" t="str">
        <f t="shared" si="0"/>
        <v/>
      </c>
      <c r="L37" s="284"/>
      <c r="M37" s="284"/>
      <c r="N37" s="178" t="str">
        <f t="shared" si="1"/>
        <v/>
      </c>
      <c r="O37" s="284"/>
      <c r="P37" s="284"/>
      <c r="Q37" s="17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3"/>
        <v/>
      </c>
      <c r="AF37" s="156"/>
      <c r="AG37" s="156"/>
      <c r="AH37" s="156"/>
      <c r="AI37" s="156"/>
      <c r="AJ37" s="156"/>
      <c r="AK37" s="156"/>
      <c r="AL37" s="312"/>
      <c r="AM37" s="234"/>
      <c r="AN37" s="234"/>
      <c r="AO37" s="162"/>
      <c r="AP37" s="315"/>
      <c r="AQ37" s="452"/>
      <c r="AR37" s="452"/>
      <c r="AS37" s="164"/>
      <c r="AT37" s="164"/>
      <c r="AU37" s="165"/>
      <c r="AV37" s="162"/>
      <c r="AW37" s="284"/>
      <c r="AX37" s="452"/>
      <c r="AY37" s="453"/>
      <c r="AZ37" s="453"/>
      <c r="BA37" s="453"/>
      <c r="BB37" s="453" t="s">
        <v>212</v>
      </c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2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50</v>
      </c>
      <c r="B38" s="221">
        <v>30</v>
      </c>
      <c r="C38" s="162">
        <v>46</v>
      </c>
      <c r="D38" s="162"/>
      <c r="E38" s="157">
        <v>7.17</v>
      </c>
      <c r="F38" s="157">
        <v>7.14</v>
      </c>
      <c r="G38" s="156">
        <v>1689</v>
      </c>
      <c r="H38" s="156">
        <v>1456</v>
      </c>
      <c r="I38" s="284">
        <v>382</v>
      </c>
      <c r="J38" s="284">
        <v>33</v>
      </c>
      <c r="K38" s="178">
        <f t="shared" si="0"/>
        <v>91.361256544502623</v>
      </c>
      <c r="L38" s="284">
        <v>490</v>
      </c>
      <c r="M38" s="284">
        <v>20</v>
      </c>
      <c r="N38" s="178">
        <f t="shared" si="1"/>
        <v>95.918367346938766</v>
      </c>
      <c r="O38" s="284">
        <v>979</v>
      </c>
      <c r="P38" s="284">
        <v>83</v>
      </c>
      <c r="Q38" s="178">
        <f t="shared" si="2"/>
        <v>91.521961184882542</v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 t="str">
        <f t="shared" si="3"/>
        <v/>
      </c>
      <c r="AF38" s="156"/>
      <c r="AG38" s="156"/>
      <c r="AH38" s="156" t="s">
        <v>276</v>
      </c>
      <c r="AI38" s="156" t="s">
        <v>277</v>
      </c>
      <c r="AJ38" s="156" t="s">
        <v>278</v>
      </c>
      <c r="AK38" s="156" t="s">
        <v>278</v>
      </c>
      <c r="AL38" s="312"/>
      <c r="AM38" s="234"/>
      <c r="AN38" s="234"/>
      <c r="AO38" s="162"/>
      <c r="AP38" s="315"/>
      <c r="AQ38" s="452"/>
      <c r="AR38" s="452"/>
      <c r="AS38" s="164"/>
      <c r="AT38" s="164"/>
      <c r="AU38" s="165"/>
      <c r="AV38" s="162"/>
      <c r="AW38" s="284"/>
      <c r="AX38" s="453"/>
      <c r="AY38" s="453"/>
      <c r="AZ38" s="453"/>
      <c r="BA38" s="453"/>
      <c r="BB38" s="453" t="s">
        <v>212</v>
      </c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2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0" t="s">
        <v>51</v>
      </c>
      <c r="B39" s="223">
        <v>31</v>
      </c>
      <c r="C39" s="167">
        <v>45</v>
      </c>
      <c r="D39" s="167"/>
      <c r="E39" s="157"/>
      <c r="F39" s="157"/>
      <c r="G39" s="156"/>
      <c r="H39" s="156"/>
      <c r="I39" s="284"/>
      <c r="J39" s="284"/>
      <c r="K39" s="178" t="str">
        <f t="shared" si="0"/>
        <v/>
      </c>
      <c r="L39" s="284"/>
      <c r="M39" s="284"/>
      <c r="N39" s="178" t="str">
        <f t="shared" si="1"/>
        <v/>
      </c>
      <c r="O39" s="284"/>
      <c r="P39" s="284"/>
      <c r="Q39" s="17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/>
      <c r="AA39" s="308"/>
      <c r="AB39" s="307"/>
      <c r="AC39" s="157"/>
      <c r="AD39" s="157"/>
      <c r="AE39" s="178" t="str">
        <f t="shared" si="3"/>
        <v/>
      </c>
      <c r="AF39" s="156"/>
      <c r="AG39" s="156"/>
      <c r="AH39" s="156"/>
      <c r="AI39" s="156"/>
      <c r="AJ39" s="156"/>
      <c r="AK39" s="156"/>
      <c r="AL39" s="313"/>
      <c r="AM39" s="235"/>
      <c r="AN39" s="235"/>
      <c r="AO39" s="167"/>
      <c r="AP39" s="316"/>
      <c r="AQ39" s="498"/>
      <c r="AR39" s="498"/>
      <c r="AS39" s="499"/>
      <c r="AT39" s="169"/>
      <c r="AU39" s="170"/>
      <c r="AV39" s="167"/>
      <c r="AW39" s="284"/>
      <c r="AX39" s="457"/>
      <c r="AY39" s="457"/>
      <c r="AZ39" s="457"/>
      <c r="BA39" s="457"/>
      <c r="BB39" s="427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>
        <v>2</v>
      </c>
      <c r="BR39" s="426"/>
      <c r="BS39" s="427"/>
      <c r="BT39" s="427"/>
      <c r="BU39" s="428"/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1470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70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4">SUM(BC9:BC39)</f>
        <v>8</v>
      </c>
      <c r="BD40" s="172">
        <f t="shared" si="4"/>
        <v>2.0299999999999998</v>
      </c>
      <c r="BE40" s="172">
        <f t="shared" si="4"/>
        <v>77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63</v>
      </c>
      <c r="BR40" s="172">
        <f>SUM(BR9:BR39)</f>
        <v>8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" si="5">IF(SUM(C9:C39)=0,"",AVERAGE(C9:C39))</f>
        <v>47.41935483870968</v>
      </c>
      <c r="D41" s="178" t="str">
        <f t="shared" ref="D41:AE41" si="6">IF(SUM(D9:D39)=0,"",AVERAGE(D9:D39))</f>
        <v/>
      </c>
      <c r="E41" s="179">
        <f t="shared" si="6"/>
        <v>7.1930000000000005</v>
      </c>
      <c r="F41" s="179">
        <f t="shared" si="6"/>
        <v>7.2030000000000003</v>
      </c>
      <c r="G41" s="178">
        <f t="shared" si="6"/>
        <v>1747.3</v>
      </c>
      <c r="H41" s="178">
        <f t="shared" si="6"/>
        <v>1472.3</v>
      </c>
      <c r="I41" s="178">
        <f t="shared" si="6"/>
        <v>323.2</v>
      </c>
      <c r="J41" s="178">
        <f t="shared" si="6"/>
        <v>15.330000000000002</v>
      </c>
      <c r="K41" s="180">
        <f t="shared" si="6"/>
        <v>94.854751904966903</v>
      </c>
      <c r="L41" s="178">
        <f t="shared" si="6"/>
        <v>481.5</v>
      </c>
      <c r="M41" s="178">
        <f t="shared" si="6"/>
        <v>21.240000000000002</v>
      </c>
      <c r="N41" s="180">
        <f t="shared" si="6"/>
        <v>95.41854540079035</v>
      </c>
      <c r="O41" s="178">
        <f t="shared" si="6"/>
        <v>956.7</v>
      </c>
      <c r="P41" s="178">
        <f t="shared" si="6"/>
        <v>92.1</v>
      </c>
      <c r="Q41" s="180">
        <f t="shared" si="6"/>
        <v>89.959335412911813</v>
      </c>
      <c r="R41" s="180" t="str">
        <f t="shared" si="6"/>
        <v/>
      </c>
      <c r="S41" s="180" t="str">
        <f t="shared" si="6"/>
        <v/>
      </c>
      <c r="T41" s="180" t="str">
        <f t="shared" si="6"/>
        <v/>
      </c>
      <c r="U41" s="180" t="str">
        <f t="shared" si="6"/>
        <v/>
      </c>
      <c r="V41" s="179" t="str">
        <f t="shared" si="6"/>
        <v/>
      </c>
      <c r="W41" s="179" t="str">
        <f t="shared" si="6"/>
        <v/>
      </c>
      <c r="X41" s="179" t="str">
        <f t="shared" si="6"/>
        <v/>
      </c>
      <c r="Y41" s="179" t="str">
        <f t="shared" si="6"/>
        <v/>
      </c>
      <c r="Z41" s="180" t="str">
        <f t="shared" si="6"/>
        <v/>
      </c>
      <c r="AA41" s="180" t="str">
        <f t="shared" si="6"/>
        <v/>
      </c>
      <c r="AB41" s="180" t="str">
        <f t="shared" si="6"/>
        <v/>
      </c>
      <c r="AC41" s="180">
        <f t="shared" si="6"/>
        <v>11.2</v>
      </c>
      <c r="AD41" s="180">
        <f t="shared" si="6"/>
        <v>6.9</v>
      </c>
      <c r="AE41" s="180">
        <f t="shared" si="6"/>
        <v>38.392857142857132</v>
      </c>
      <c r="AF41" s="178"/>
      <c r="AG41" s="178"/>
      <c r="AH41" s="178"/>
      <c r="AI41" s="178"/>
      <c r="AJ41" s="178"/>
      <c r="AK41" s="178"/>
      <c r="AL41" s="180" t="str">
        <f t="shared" ref="AL41:BE41" si="7">IF(SUM(AL9:AL39)=0,"",AVERAGE(AL9:AL39))</f>
        <v/>
      </c>
      <c r="AM41" s="180" t="str">
        <f t="shared" si="7"/>
        <v/>
      </c>
      <c r="AN41" s="180" t="str">
        <f t="shared" si="7"/>
        <v/>
      </c>
      <c r="AO41" s="180" t="str">
        <f t="shared" si="7"/>
        <v/>
      </c>
      <c r="AP41" s="180" t="str">
        <f t="shared" si="7"/>
        <v/>
      </c>
      <c r="AQ41" s="180" t="str">
        <f t="shared" si="7"/>
        <v/>
      </c>
      <c r="AR41" s="180" t="str">
        <f t="shared" si="7"/>
        <v/>
      </c>
      <c r="AS41" s="180" t="str">
        <f t="shared" si="7"/>
        <v/>
      </c>
      <c r="AT41" s="180" t="str">
        <f t="shared" si="7"/>
        <v/>
      </c>
      <c r="AU41" s="180" t="str">
        <f t="shared" si="7"/>
        <v/>
      </c>
      <c r="AV41" s="180" t="str">
        <f t="shared" si="7"/>
        <v/>
      </c>
      <c r="AW41" s="180">
        <f t="shared" si="7"/>
        <v>35</v>
      </c>
      <c r="AX41" s="180" t="str">
        <f t="shared" si="7"/>
        <v/>
      </c>
      <c r="AY41" s="180" t="str">
        <f t="shared" si="7"/>
        <v/>
      </c>
      <c r="AZ41" s="180" t="str">
        <f t="shared" si="7"/>
        <v/>
      </c>
      <c r="BA41" s="180">
        <f t="shared" si="7"/>
        <v>2.0299999999999998</v>
      </c>
      <c r="BB41" s="180" t="str">
        <f t="shared" si="7"/>
        <v/>
      </c>
      <c r="BC41" s="180">
        <f t="shared" si="7"/>
        <v>8</v>
      </c>
      <c r="BD41" s="180">
        <f t="shared" si="7"/>
        <v>2.0299999999999998</v>
      </c>
      <c r="BE41" s="180">
        <f t="shared" si="7"/>
        <v>77</v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8">IF(SUM(BQ9:BQ39)=0,"",AVERAGE(BQ9:BQ39))</f>
        <v>2.032258064516129</v>
      </c>
      <c r="BR41" s="180">
        <f t="shared" si="8"/>
        <v>8</v>
      </c>
      <c r="BS41" s="180" t="str">
        <f t="shared" si="8"/>
        <v/>
      </c>
      <c r="BT41" s="180">
        <f t="shared" si="8"/>
        <v>2.0299999999999998</v>
      </c>
      <c r="BU41" s="180">
        <f t="shared" si="8"/>
        <v>77</v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40</v>
      </c>
      <c r="D42" s="182">
        <f t="shared" ref="D42:AE42" si="9">MIN(D9:D39)</f>
        <v>0</v>
      </c>
      <c r="E42" s="183">
        <f t="shared" si="9"/>
        <v>6.85</v>
      </c>
      <c r="F42" s="183">
        <f t="shared" si="9"/>
        <v>7</v>
      </c>
      <c r="G42" s="182">
        <f t="shared" si="9"/>
        <v>1316</v>
      </c>
      <c r="H42" s="182">
        <f t="shared" si="9"/>
        <v>1350</v>
      </c>
      <c r="I42" s="182">
        <f t="shared" si="9"/>
        <v>238</v>
      </c>
      <c r="J42" s="182">
        <f t="shared" si="9"/>
        <v>3</v>
      </c>
      <c r="K42" s="184">
        <f t="shared" si="9"/>
        <v>86.290322580645167</v>
      </c>
      <c r="L42" s="182">
        <f t="shared" si="9"/>
        <v>357</v>
      </c>
      <c r="M42" s="182">
        <f t="shared" si="9"/>
        <v>19</v>
      </c>
      <c r="N42" s="184">
        <f t="shared" si="9"/>
        <v>93.277310924369743</v>
      </c>
      <c r="O42" s="182">
        <f t="shared" si="9"/>
        <v>714</v>
      </c>
      <c r="P42" s="182">
        <f t="shared" si="9"/>
        <v>77</v>
      </c>
      <c r="Q42" s="184">
        <f t="shared" si="9"/>
        <v>83.333333333333343</v>
      </c>
      <c r="R42" s="184">
        <f t="shared" si="9"/>
        <v>0</v>
      </c>
      <c r="S42" s="184">
        <f t="shared" si="9"/>
        <v>0</v>
      </c>
      <c r="T42" s="184">
        <f t="shared" si="9"/>
        <v>0</v>
      </c>
      <c r="U42" s="184">
        <f t="shared" si="9"/>
        <v>0</v>
      </c>
      <c r="V42" s="183">
        <f t="shared" si="9"/>
        <v>0</v>
      </c>
      <c r="W42" s="183">
        <f t="shared" si="9"/>
        <v>0</v>
      </c>
      <c r="X42" s="183">
        <f t="shared" si="9"/>
        <v>0</v>
      </c>
      <c r="Y42" s="183">
        <f t="shared" si="9"/>
        <v>0</v>
      </c>
      <c r="Z42" s="184">
        <f t="shared" si="9"/>
        <v>0</v>
      </c>
      <c r="AA42" s="184">
        <f t="shared" si="9"/>
        <v>0</v>
      </c>
      <c r="AB42" s="184">
        <f t="shared" si="9"/>
        <v>0</v>
      </c>
      <c r="AC42" s="184">
        <f t="shared" si="9"/>
        <v>11.2</v>
      </c>
      <c r="AD42" s="184">
        <f>MAX(AD8:AD38)</f>
        <v>6.9</v>
      </c>
      <c r="AE42" s="184">
        <f t="shared" si="9"/>
        <v>38.392857142857132</v>
      </c>
      <c r="AF42" s="182"/>
      <c r="AG42" s="182"/>
      <c r="AH42" s="182"/>
      <c r="AI42" s="182"/>
      <c r="AJ42" s="182"/>
      <c r="AK42" s="182"/>
      <c r="AL42" s="184">
        <f t="shared" ref="AL42:AY42" si="10">MIN(AL9:AL39)</f>
        <v>0</v>
      </c>
      <c r="AM42" s="184">
        <f t="shared" si="10"/>
        <v>0</v>
      </c>
      <c r="AN42" s="184">
        <f t="shared" si="10"/>
        <v>0</v>
      </c>
      <c r="AO42" s="184">
        <f t="shared" si="10"/>
        <v>0</v>
      </c>
      <c r="AP42" s="184">
        <f t="shared" si="10"/>
        <v>0</v>
      </c>
      <c r="AQ42" s="184">
        <f t="shared" si="10"/>
        <v>0</v>
      </c>
      <c r="AR42" s="184">
        <f t="shared" si="10"/>
        <v>0</v>
      </c>
      <c r="AS42" s="184">
        <f t="shared" si="10"/>
        <v>0</v>
      </c>
      <c r="AT42" s="184">
        <f t="shared" si="10"/>
        <v>0</v>
      </c>
      <c r="AU42" s="184">
        <f t="shared" si="10"/>
        <v>0</v>
      </c>
      <c r="AV42" s="184">
        <f t="shared" si="10"/>
        <v>0</v>
      </c>
      <c r="AW42" s="184">
        <f t="shared" si="10"/>
        <v>20</v>
      </c>
      <c r="AX42" s="184">
        <f t="shared" si="10"/>
        <v>0</v>
      </c>
      <c r="AY42" s="184">
        <f t="shared" si="10"/>
        <v>0</v>
      </c>
      <c r="AZ42" s="182"/>
      <c r="BA42" s="182"/>
      <c r="BB42" s="184">
        <f t="shared" ref="BB42:BE42" si="11">MIN(BB9:BB39)</f>
        <v>0</v>
      </c>
      <c r="BC42" s="184">
        <f t="shared" si="11"/>
        <v>8</v>
      </c>
      <c r="BD42" s="184">
        <f t="shared" si="11"/>
        <v>2.0299999999999998</v>
      </c>
      <c r="BE42" s="184">
        <f t="shared" si="11"/>
        <v>77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2">MIN(BQ9:BQ39)</f>
        <v>1</v>
      </c>
      <c r="BR42" s="184">
        <f t="shared" si="12"/>
        <v>8</v>
      </c>
      <c r="BS42" s="184">
        <f t="shared" si="12"/>
        <v>0</v>
      </c>
      <c r="BT42" s="184">
        <f t="shared" si="12"/>
        <v>2.0299999999999998</v>
      </c>
      <c r="BU42" s="184">
        <f t="shared" si="12"/>
        <v>77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55</v>
      </c>
      <c r="D43" s="186">
        <f t="shared" ref="D43:AE43" si="13">MAX(D9:D39)</f>
        <v>0</v>
      </c>
      <c r="E43" s="187">
        <f t="shared" si="13"/>
        <v>7.72</v>
      </c>
      <c r="F43" s="187">
        <f t="shared" si="13"/>
        <v>7.47</v>
      </c>
      <c r="G43" s="186">
        <f t="shared" si="13"/>
        <v>2140</v>
      </c>
      <c r="H43" s="186">
        <f t="shared" si="13"/>
        <v>1741</v>
      </c>
      <c r="I43" s="186">
        <f t="shared" si="13"/>
        <v>416</v>
      </c>
      <c r="J43" s="186">
        <f t="shared" si="13"/>
        <v>34</v>
      </c>
      <c r="K43" s="188">
        <f t="shared" si="13"/>
        <v>99.117647058823536</v>
      </c>
      <c r="L43" s="186">
        <f t="shared" si="13"/>
        <v>670</v>
      </c>
      <c r="M43" s="186">
        <f t="shared" si="13"/>
        <v>24</v>
      </c>
      <c r="N43" s="188">
        <f t="shared" si="13"/>
        <v>97.014925373134332</v>
      </c>
      <c r="O43" s="186">
        <f t="shared" si="13"/>
        <v>1340</v>
      </c>
      <c r="P43" s="186">
        <f t="shared" si="13"/>
        <v>119</v>
      </c>
      <c r="Q43" s="188">
        <f t="shared" si="13"/>
        <v>93.955223880597018</v>
      </c>
      <c r="R43" s="188">
        <f t="shared" si="13"/>
        <v>0</v>
      </c>
      <c r="S43" s="188">
        <f t="shared" si="13"/>
        <v>0</v>
      </c>
      <c r="T43" s="188">
        <f t="shared" si="13"/>
        <v>0</v>
      </c>
      <c r="U43" s="188">
        <f t="shared" si="13"/>
        <v>0</v>
      </c>
      <c r="V43" s="187">
        <f t="shared" si="13"/>
        <v>0</v>
      </c>
      <c r="W43" s="187">
        <f t="shared" si="13"/>
        <v>0</v>
      </c>
      <c r="X43" s="187">
        <f t="shared" si="13"/>
        <v>0</v>
      </c>
      <c r="Y43" s="187">
        <f t="shared" si="13"/>
        <v>0</v>
      </c>
      <c r="Z43" s="188">
        <f t="shared" si="13"/>
        <v>0</v>
      </c>
      <c r="AA43" s="188">
        <f t="shared" si="13"/>
        <v>0</v>
      </c>
      <c r="AB43" s="188">
        <f t="shared" si="13"/>
        <v>0</v>
      </c>
      <c r="AC43" s="188">
        <f t="shared" si="13"/>
        <v>11.2</v>
      </c>
      <c r="AD43" s="188">
        <f>MAX(AD9:AD39)</f>
        <v>6.9</v>
      </c>
      <c r="AE43" s="188">
        <f t="shared" si="13"/>
        <v>38.392857142857132</v>
      </c>
      <c r="AF43" s="186"/>
      <c r="AG43" s="186"/>
      <c r="AH43" s="186"/>
      <c r="AI43" s="186"/>
      <c r="AJ43" s="186"/>
      <c r="AK43" s="186"/>
      <c r="AL43" s="188">
        <f t="shared" ref="AL43:AY43" si="14">MAX(AL9:AL39)</f>
        <v>0</v>
      </c>
      <c r="AM43" s="188">
        <f t="shared" si="14"/>
        <v>0</v>
      </c>
      <c r="AN43" s="188">
        <f t="shared" si="14"/>
        <v>0</v>
      </c>
      <c r="AO43" s="188">
        <f t="shared" si="14"/>
        <v>0</v>
      </c>
      <c r="AP43" s="188">
        <f t="shared" si="14"/>
        <v>0</v>
      </c>
      <c r="AQ43" s="188">
        <f t="shared" si="14"/>
        <v>0</v>
      </c>
      <c r="AR43" s="188">
        <f t="shared" si="14"/>
        <v>0</v>
      </c>
      <c r="AS43" s="188">
        <f t="shared" si="14"/>
        <v>0</v>
      </c>
      <c r="AT43" s="188">
        <f t="shared" si="14"/>
        <v>0</v>
      </c>
      <c r="AU43" s="188">
        <f t="shared" si="14"/>
        <v>0</v>
      </c>
      <c r="AV43" s="188">
        <f t="shared" si="14"/>
        <v>0</v>
      </c>
      <c r="AW43" s="188">
        <f t="shared" si="14"/>
        <v>50</v>
      </c>
      <c r="AX43" s="188">
        <f t="shared" si="14"/>
        <v>0</v>
      </c>
      <c r="AY43" s="188">
        <f t="shared" si="14"/>
        <v>0</v>
      </c>
      <c r="AZ43" s="186"/>
      <c r="BA43" s="186"/>
      <c r="BB43" s="188">
        <f t="shared" ref="BB43:BE43" si="15">MAX(BB9:BB39)</f>
        <v>0</v>
      </c>
      <c r="BC43" s="188">
        <f t="shared" si="15"/>
        <v>8</v>
      </c>
      <c r="BD43" s="188">
        <f t="shared" si="15"/>
        <v>2.0299999999999998</v>
      </c>
      <c r="BE43" s="188">
        <f t="shared" si="15"/>
        <v>77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6">MAX(BQ9:BQ39)</f>
        <v>3</v>
      </c>
      <c r="BR43" s="188">
        <f t="shared" si="16"/>
        <v>8</v>
      </c>
      <c r="BS43" s="188">
        <f t="shared" si="16"/>
        <v>0</v>
      </c>
      <c r="BT43" s="188">
        <f t="shared" si="16"/>
        <v>2.0299999999999998</v>
      </c>
      <c r="BU43" s="188">
        <f t="shared" si="16"/>
        <v>77</v>
      </c>
    </row>
    <row r="44" spans="1:73" s="41" customFormat="1" ht="24.95" customHeight="1" x14ac:dyDescent="0.25">
      <c r="A44" s="115" t="s">
        <v>54</v>
      </c>
      <c r="B44" s="442"/>
      <c r="C44" s="189">
        <f>AVERAGE(C9:C10,C13:C17,C20:C24,C27:C31,C34:C38)</f>
        <v>46.18181818181818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443"/>
      <c r="C45" s="190">
        <f>AVERAGE(C11,C18,C25,C32,C39)</f>
        <v>49.6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444"/>
      <c r="C46" s="190">
        <f>AVERAGE(C12,C19,C23,C26,C33)</f>
        <v>50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443"/>
      <c r="C47" s="190">
        <f>AVERAGE(C11:C12,C18:C19,C23,C25:C26,C32:C33,C39)</f>
        <v>49.8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AVERAGE(C44:C47)</f>
        <v>48.895454545454541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conditionalFormatting sqref="AW9:AW39">
    <cfRule type="expression" dxfId="19" priority="7">
      <formula>IF(AND($AI9="H",$AH9="B"),1,0)</formula>
    </cfRule>
    <cfRule type="expression" dxfId="18" priority="8">
      <formula>IF($AI9="H",1,0)</formula>
    </cfRule>
  </conditionalFormatting>
  <conditionalFormatting sqref="BB34:BB35">
    <cfRule type="expression" dxfId="17" priority="5">
      <formula>IF(AND($AI34="H",$AH34="B"),1,0)</formula>
    </cfRule>
    <cfRule type="expression" dxfId="16" priority="6">
      <formula>IF($AI34="H",1,0)</formula>
    </cfRule>
  </conditionalFormatting>
  <dataValidations count="2">
    <dataValidation type="list" allowBlank="1" showInputMessage="1" showErrorMessage="1" sqref="AI9:AI39" xr:uid="{AB3D9B3C-F409-408A-8E32-2ABE0E5919E1}">
      <formula1>"H,NH"</formula1>
    </dataValidation>
    <dataValidation type="list" allowBlank="1" showInputMessage="1" showErrorMessage="1" sqref="AH9:AH39" xr:uid="{809169DD-8262-469F-BBAD-52ACFF46248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AR4" zoomScale="60" zoomScaleNormal="60" workbookViewId="0">
      <selection activeCell="BT10" sqref="BT1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1" customWidth="1"/>
    <col min="63" max="63" width="16.85546875" style="23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7" t="s">
        <v>60</v>
      </c>
      <c r="B1" s="697"/>
      <c r="C1" s="698" t="str">
        <f>agost!C1</f>
        <v>TORROJA DEL PIORAT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2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9" t="s">
        <v>95</v>
      </c>
      <c r="B2" s="699"/>
      <c r="C2" s="699"/>
      <c r="D2" s="53"/>
      <c r="E2" s="700" t="s">
        <v>245</v>
      </c>
      <c r="F2" s="700"/>
      <c r="G2" s="700"/>
      <c r="H2" s="700"/>
      <c r="I2" s="700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3"/>
      <c r="B3" s="93"/>
      <c r="C3" s="42"/>
      <c r="D3" s="42"/>
      <c r="E3" s="717" t="s">
        <v>36</v>
      </c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18"/>
      <c r="AJ3" s="718"/>
      <c r="AK3" s="718"/>
      <c r="AL3" s="718"/>
      <c r="AM3" s="718"/>
      <c r="AN3" s="718"/>
      <c r="AO3" s="718"/>
      <c r="AP3" s="718"/>
      <c r="AQ3" s="718"/>
      <c r="AR3" s="718"/>
      <c r="AS3" s="718"/>
      <c r="AT3" s="127"/>
      <c r="AU3" s="127"/>
      <c r="AV3" s="127"/>
      <c r="AW3" s="127"/>
      <c r="AX3" s="127"/>
      <c r="AY3" s="127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</row>
    <row r="4" spans="1:264" s="93" customFormat="1" ht="67.900000000000006" customHeight="1" thickBot="1" x14ac:dyDescent="0.4">
      <c r="A4" s="695" t="s">
        <v>38</v>
      </c>
      <c r="B4" s="696"/>
      <c r="C4" s="101" t="s">
        <v>100</v>
      </c>
      <c r="D4" s="101" t="s">
        <v>130</v>
      </c>
      <c r="E4" s="704" t="s">
        <v>129</v>
      </c>
      <c r="F4" s="705"/>
      <c r="G4" s="704" t="s">
        <v>199</v>
      </c>
      <c r="H4" s="705"/>
      <c r="I4" s="704" t="s">
        <v>39</v>
      </c>
      <c r="J4" s="706"/>
      <c r="K4" s="705"/>
      <c r="L4" s="704" t="s">
        <v>123</v>
      </c>
      <c r="M4" s="706"/>
      <c r="N4" s="705"/>
      <c r="O4" s="736" t="s">
        <v>3</v>
      </c>
      <c r="P4" s="737"/>
      <c r="Q4" s="738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29" t="s">
        <v>177</v>
      </c>
      <c r="AH4" s="92" t="s">
        <v>197</v>
      </c>
      <c r="AI4" s="95" t="s">
        <v>198</v>
      </c>
      <c r="AJ4" s="707" t="s">
        <v>176</v>
      </c>
      <c r="AK4" s="733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23" t="s">
        <v>17</v>
      </c>
      <c r="AR4" s="724"/>
      <c r="AS4" s="282" t="s">
        <v>155</v>
      </c>
      <c r="AT4" s="253" t="s">
        <v>20</v>
      </c>
      <c r="AU4" s="253" t="s">
        <v>21</v>
      </c>
      <c r="AV4" s="294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19" t="s">
        <v>154</v>
      </c>
      <c r="BD4" s="720"/>
      <c r="BE4" s="721"/>
      <c r="BF4" s="722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19" t="s">
        <v>213</v>
      </c>
      <c r="BR4" s="680" t="s">
        <v>214</v>
      </c>
      <c r="BS4" s="681"/>
      <c r="BT4" s="681"/>
      <c r="BU4" s="682"/>
    </row>
    <row r="5" spans="1:264" s="93" customFormat="1" ht="58.15" customHeight="1" thickBot="1" x14ac:dyDescent="0.4">
      <c r="A5" s="102"/>
      <c r="B5" s="243"/>
      <c r="C5" s="103" t="s">
        <v>122</v>
      </c>
      <c r="D5" s="103" t="s">
        <v>122</v>
      </c>
      <c r="E5" s="687"/>
      <c r="F5" s="688"/>
      <c r="G5" s="687" t="s">
        <v>82</v>
      </c>
      <c r="H5" s="688"/>
      <c r="I5" s="687" t="s">
        <v>8</v>
      </c>
      <c r="J5" s="715"/>
      <c r="K5" s="273" t="s">
        <v>9</v>
      </c>
      <c r="L5" s="687" t="s">
        <v>200</v>
      </c>
      <c r="M5" s="715"/>
      <c r="N5" s="273" t="s">
        <v>9</v>
      </c>
      <c r="O5" s="687" t="s">
        <v>200</v>
      </c>
      <c r="P5" s="715"/>
      <c r="Q5" s="273" t="s">
        <v>9</v>
      </c>
      <c r="R5" s="713" t="s">
        <v>34</v>
      </c>
      <c r="S5" s="716"/>
      <c r="T5" s="713" t="s">
        <v>34</v>
      </c>
      <c r="U5" s="716"/>
      <c r="V5" s="713" t="s">
        <v>34</v>
      </c>
      <c r="W5" s="716"/>
      <c r="X5" s="713" t="s">
        <v>34</v>
      </c>
      <c r="Y5" s="716"/>
      <c r="Z5" s="713" t="s">
        <v>34</v>
      </c>
      <c r="AA5" s="714"/>
      <c r="AB5" s="273" t="s">
        <v>9</v>
      </c>
      <c r="AC5" s="713" t="s">
        <v>35</v>
      </c>
      <c r="AD5" s="714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8"/>
      <c r="AK5" s="734"/>
      <c r="AL5" s="96" t="s">
        <v>119</v>
      </c>
      <c r="AM5" s="96" t="s">
        <v>119</v>
      </c>
      <c r="AN5" s="96" t="s">
        <v>119</v>
      </c>
      <c r="AO5" s="239"/>
      <c r="AP5" s="239"/>
      <c r="AQ5" s="253" t="s">
        <v>119</v>
      </c>
      <c r="AR5" s="279" t="s">
        <v>170</v>
      </c>
      <c r="AS5" s="97" t="s">
        <v>119</v>
      </c>
      <c r="AT5" s="732" t="s">
        <v>22</v>
      </c>
      <c r="AU5" s="732" t="s">
        <v>22</v>
      </c>
      <c r="AV5" s="691" t="s">
        <v>120</v>
      </c>
      <c r="AW5" s="289"/>
      <c r="AX5" s="289"/>
      <c r="AY5" s="289"/>
      <c r="AZ5" s="290"/>
      <c r="BA5" s="290"/>
      <c r="BB5" s="290"/>
      <c r="BC5" s="728"/>
      <c r="BD5" s="729"/>
      <c r="BE5" s="730"/>
      <c r="BF5" s="731"/>
      <c r="BG5" s="100" t="s">
        <v>188</v>
      </c>
      <c r="BH5" s="283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0" t="s">
        <v>215</v>
      </c>
      <c r="BR5" s="421" t="s">
        <v>216</v>
      </c>
      <c r="BS5" s="421"/>
      <c r="BT5" s="421"/>
      <c r="BU5" s="422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4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54" t="s">
        <v>8</v>
      </c>
      <c r="AR6" s="252" t="s">
        <v>8</v>
      </c>
      <c r="AS6" s="96" t="s">
        <v>9</v>
      </c>
      <c r="AT6" s="732"/>
      <c r="AU6" s="732"/>
      <c r="AV6" s="692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23"/>
      <c r="BR6" s="424" t="s">
        <v>217</v>
      </c>
      <c r="BS6" s="424"/>
      <c r="BT6" s="424" t="s">
        <v>218</v>
      </c>
      <c r="BU6" s="424" t="s">
        <v>219</v>
      </c>
    </row>
    <row r="7" spans="1:264" s="50" customFormat="1" ht="33.75" customHeight="1" thickBot="1" x14ac:dyDescent="0.3">
      <c r="A7" s="709" t="s">
        <v>173</v>
      </c>
      <c r="B7" s="126" t="s">
        <v>83</v>
      </c>
      <c r="C7" s="153">
        <v>35</v>
      </c>
      <c r="D7" s="154"/>
      <c r="E7" s="683"/>
      <c r="F7" s="683"/>
      <c r="G7" s="227"/>
      <c r="H7" s="227"/>
      <c r="I7" s="683">
        <v>300</v>
      </c>
      <c r="J7" s="683">
        <v>35</v>
      </c>
      <c r="K7" s="725">
        <v>0.89</v>
      </c>
      <c r="L7" s="683">
        <v>380</v>
      </c>
      <c r="M7" s="683">
        <v>25</v>
      </c>
      <c r="N7" s="725">
        <v>0.93</v>
      </c>
      <c r="O7" s="683"/>
      <c r="P7" s="683">
        <v>125</v>
      </c>
      <c r="Q7" s="683"/>
      <c r="R7" s="683"/>
      <c r="S7" s="683"/>
      <c r="T7" s="683"/>
      <c r="U7" s="683"/>
      <c r="V7" s="683"/>
      <c r="W7" s="683"/>
      <c r="X7" s="683"/>
      <c r="Y7" s="683"/>
      <c r="Z7" s="683"/>
      <c r="AA7" s="683"/>
      <c r="AB7" s="683"/>
      <c r="AC7" s="683"/>
      <c r="AD7" s="683"/>
      <c r="AE7" s="683"/>
      <c r="AF7" s="227"/>
      <c r="AG7" s="227"/>
      <c r="AH7" s="735"/>
      <c r="AI7" s="683"/>
      <c r="AJ7" s="683"/>
      <c r="AK7" s="726"/>
      <c r="AL7" s="689"/>
      <c r="AM7" s="270"/>
      <c r="AN7" s="270"/>
      <c r="AO7" s="227"/>
      <c r="AP7" s="683"/>
      <c r="AQ7" s="683"/>
      <c r="AR7" s="683"/>
      <c r="AS7" s="689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93"/>
      <c r="BH7" s="270"/>
      <c r="BI7" s="270"/>
      <c r="BJ7" s="270"/>
      <c r="BK7" s="270"/>
      <c r="BL7" s="683"/>
      <c r="BM7" s="683"/>
      <c r="BN7" s="683"/>
      <c r="BO7" s="683"/>
      <c r="BP7" s="683"/>
      <c r="BQ7" s="683"/>
      <c r="BR7" s="685"/>
      <c r="BS7" s="685"/>
      <c r="BT7" s="685"/>
      <c r="BU7" s="685"/>
    </row>
    <row r="8" spans="1:264" s="50" customFormat="1" ht="33.75" customHeight="1" thickBot="1" x14ac:dyDescent="0.3">
      <c r="A8" s="710"/>
      <c r="B8" s="126" t="s">
        <v>84</v>
      </c>
      <c r="C8" s="153"/>
      <c r="D8" s="155"/>
      <c r="E8" s="684"/>
      <c r="F8" s="684"/>
      <c r="G8" s="228"/>
      <c r="H8" s="228"/>
      <c r="I8" s="684"/>
      <c r="J8" s="684"/>
      <c r="K8" s="684"/>
      <c r="L8" s="684"/>
      <c r="M8" s="684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84"/>
      <c r="Y8" s="684"/>
      <c r="Z8" s="684"/>
      <c r="AA8" s="684"/>
      <c r="AB8" s="684"/>
      <c r="AC8" s="684"/>
      <c r="AD8" s="684"/>
      <c r="AE8" s="684"/>
      <c r="AF8" s="228"/>
      <c r="AG8" s="228"/>
      <c r="AH8" s="684"/>
      <c r="AI8" s="684"/>
      <c r="AJ8" s="684"/>
      <c r="AK8" s="727"/>
      <c r="AL8" s="690"/>
      <c r="AM8" s="271"/>
      <c r="AN8" s="271"/>
      <c r="AO8" s="228"/>
      <c r="AP8" s="684"/>
      <c r="AQ8" s="684"/>
      <c r="AR8" s="684"/>
      <c r="AS8" s="690"/>
      <c r="AT8" s="684"/>
      <c r="AU8" s="684"/>
      <c r="AV8" s="684"/>
      <c r="AW8" s="684"/>
      <c r="AX8" s="684"/>
      <c r="AY8" s="684"/>
      <c r="AZ8" s="684"/>
      <c r="BA8" s="684"/>
      <c r="BB8" s="684"/>
      <c r="BC8" s="684"/>
      <c r="BD8" s="684"/>
      <c r="BE8" s="684"/>
      <c r="BF8" s="684"/>
      <c r="BG8" s="694"/>
      <c r="BH8" s="271"/>
      <c r="BI8" s="271"/>
      <c r="BJ8" s="271"/>
      <c r="BK8" s="271"/>
      <c r="BL8" s="684"/>
      <c r="BM8" s="684"/>
      <c r="BN8" s="684"/>
      <c r="BO8" s="684"/>
      <c r="BP8" s="684"/>
      <c r="BQ8" s="684"/>
      <c r="BR8" s="686"/>
      <c r="BS8" s="686"/>
      <c r="BT8" s="686"/>
      <c r="BU8" s="686"/>
    </row>
    <row r="9" spans="1:264" s="41" customFormat="1" ht="24.95" customHeight="1" x14ac:dyDescent="0.25">
      <c r="A9" s="220" t="s">
        <v>52</v>
      </c>
      <c r="B9" s="219">
        <v>1</v>
      </c>
      <c r="C9" s="156">
        <v>45</v>
      </c>
      <c r="D9" s="156"/>
      <c r="E9" s="157"/>
      <c r="F9" s="157"/>
      <c r="G9" s="156"/>
      <c r="H9" s="156"/>
      <c r="I9" s="284"/>
      <c r="J9" s="284"/>
      <c r="K9" s="418" t="str">
        <f>IF(AND(I9&lt;&gt;"",J9&lt;&gt;""),(I9-J9)/I9*100,"")</f>
        <v/>
      </c>
      <c r="L9" s="284"/>
      <c r="M9" s="284"/>
      <c r="N9" s="418" t="str">
        <f>IF(AND(L9&lt;&gt;"",M9&lt;&gt;""),(L9-M9)/L9*100,"")</f>
        <v/>
      </c>
      <c r="O9" s="284"/>
      <c r="P9" s="284"/>
      <c r="Q9" s="418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08"/>
      <c r="AA9" s="308"/>
      <c r="AB9" s="307"/>
      <c r="AC9" s="157"/>
      <c r="AD9" s="157"/>
      <c r="AE9" s="178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11"/>
      <c r="AM9" s="233"/>
      <c r="AN9" s="233"/>
      <c r="AO9" s="156"/>
      <c r="AP9" s="314"/>
      <c r="AQ9" s="314"/>
      <c r="AR9" s="314"/>
      <c r="AS9" s="304"/>
      <c r="AT9" s="159"/>
      <c r="AU9" s="160"/>
      <c r="AV9" s="295"/>
      <c r="AW9" s="297"/>
      <c r="AX9" s="161"/>
      <c r="AY9" s="298"/>
      <c r="AZ9" s="323"/>
      <c r="BA9" s="324"/>
      <c r="BB9" s="324"/>
      <c r="BC9" s="319"/>
      <c r="BD9" s="319"/>
      <c r="BE9" s="319"/>
      <c r="BF9" s="319"/>
      <c r="BG9" s="156"/>
      <c r="BH9" s="233"/>
      <c r="BI9" s="233"/>
      <c r="BJ9" s="233"/>
      <c r="BK9" s="233"/>
      <c r="BL9" s="157"/>
      <c r="BM9" s="158"/>
      <c r="BN9" s="156"/>
      <c r="BO9" s="156"/>
      <c r="BP9" s="295"/>
      <c r="BQ9" s="425">
        <v>2</v>
      </c>
      <c r="BR9" s="426"/>
      <c r="BS9" s="427"/>
      <c r="BT9" s="427" t="s">
        <v>212</v>
      </c>
      <c r="BU9" s="428" t="s">
        <v>212</v>
      </c>
    </row>
    <row r="10" spans="1:264" s="41" customFormat="1" ht="24.95" customHeight="1" x14ac:dyDescent="0.25">
      <c r="A10" s="220" t="s">
        <v>53</v>
      </c>
      <c r="B10" s="221">
        <v>2</v>
      </c>
      <c r="C10" s="162">
        <v>44</v>
      </c>
      <c r="D10" s="162"/>
      <c r="E10" s="157"/>
      <c r="F10" s="157"/>
      <c r="G10" s="156"/>
      <c r="H10" s="156"/>
      <c r="I10" s="284"/>
      <c r="J10" s="284"/>
      <c r="K10" s="418" t="str">
        <f t="shared" ref="K10:K39" si="0">IF(AND(I10&lt;&gt;"",J10&lt;&gt;""),(I10-J10)/I10*100,"")</f>
        <v/>
      </c>
      <c r="L10" s="284"/>
      <c r="M10" s="284"/>
      <c r="N10" s="418" t="str">
        <f t="shared" ref="N10:N39" si="1">IF(AND(L10&lt;&gt;"",M10&lt;&gt;""),(L10-M10)/L10*100,"")</f>
        <v/>
      </c>
      <c r="O10" s="284"/>
      <c r="P10" s="284"/>
      <c r="Q10" s="418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08"/>
      <c r="AA10" s="308"/>
      <c r="AB10" s="307"/>
      <c r="AC10" s="157"/>
      <c r="AD10" s="157"/>
      <c r="AE10" s="178" t="str">
        <f t="shared" ref="AE10:AE39" si="3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12"/>
      <c r="AM10" s="234"/>
      <c r="AN10" s="234"/>
      <c r="AO10" s="162"/>
      <c r="AP10" s="315"/>
      <c r="AQ10" s="315"/>
      <c r="AR10" s="315"/>
      <c r="AS10" s="305"/>
      <c r="AT10" s="164"/>
      <c r="AU10" s="165"/>
      <c r="AV10" s="190"/>
      <c r="AW10" s="299"/>
      <c r="AX10" s="166"/>
      <c r="AY10" s="300"/>
      <c r="AZ10" s="325"/>
      <c r="BA10" s="326"/>
      <c r="BB10" s="326"/>
      <c r="BC10" s="320"/>
      <c r="BD10" s="320" t="s">
        <v>212</v>
      </c>
      <c r="BE10" s="320"/>
      <c r="BF10" s="320"/>
      <c r="BG10" s="162"/>
      <c r="BH10" s="234"/>
      <c r="BI10" s="234"/>
      <c r="BJ10" s="234"/>
      <c r="BK10" s="234"/>
      <c r="BL10" s="317"/>
      <c r="BM10" s="163"/>
      <c r="BN10" s="162"/>
      <c r="BO10" s="162"/>
      <c r="BP10" s="190"/>
      <c r="BQ10" s="429">
        <v>2</v>
      </c>
      <c r="BR10" s="426"/>
      <c r="BS10" s="427"/>
      <c r="BT10" s="427"/>
      <c r="BU10" s="428" t="s">
        <v>212</v>
      </c>
    </row>
    <row r="11" spans="1:264" s="41" customFormat="1" ht="24.95" customHeight="1" x14ac:dyDescent="0.25">
      <c r="A11" s="220" t="s">
        <v>47</v>
      </c>
      <c r="B11" s="221">
        <v>3</v>
      </c>
      <c r="C11" s="162">
        <v>43</v>
      </c>
      <c r="D11" s="162"/>
      <c r="E11" s="157">
        <v>7.27</v>
      </c>
      <c r="F11" s="157">
        <v>6.56</v>
      </c>
      <c r="G11" s="156">
        <v>1521</v>
      </c>
      <c r="H11" s="156">
        <v>1125</v>
      </c>
      <c r="I11" s="284">
        <v>422</v>
      </c>
      <c r="J11" s="284">
        <v>14</v>
      </c>
      <c r="K11" s="418">
        <f t="shared" si="0"/>
        <v>96.682464454976298</v>
      </c>
      <c r="L11" s="284">
        <v>944</v>
      </c>
      <c r="M11" s="284">
        <v>15</v>
      </c>
      <c r="N11" s="418">
        <f t="shared" si="1"/>
        <v>98.41101694915254</v>
      </c>
      <c r="O11" s="284">
        <v>1888</v>
      </c>
      <c r="P11" s="284">
        <v>73</v>
      </c>
      <c r="Q11" s="418">
        <f t="shared" si="2"/>
        <v>96.133474576271183</v>
      </c>
      <c r="R11" s="284"/>
      <c r="S11" s="284"/>
      <c r="T11" s="157"/>
      <c r="U11" s="157"/>
      <c r="V11" s="157"/>
      <c r="W11" s="157"/>
      <c r="X11" s="157"/>
      <c r="Y11" s="157"/>
      <c r="Z11" s="308"/>
      <c r="AA11" s="308"/>
      <c r="AB11" s="307"/>
      <c r="AC11" s="157"/>
      <c r="AD11" s="157"/>
      <c r="AE11" s="178" t="str">
        <f t="shared" si="3"/>
        <v/>
      </c>
      <c r="AF11" s="156"/>
      <c r="AG11" s="156"/>
      <c r="AH11" s="125" t="s">
        <v>276</v>
      </c>
      <c r="AI11" s="156" t="s">
        <v>277</v>
      </c>
      <c r="AJ11" s="156" t="s">
        <v>278</v>
      </c>
      <c r="AK11" s="292" t="s">
        <v>278</v>
      </c>
      <c r="AL11" s="312"/>
      <c r="AM11" s="234"/>
      <c r="AN11" s="234"/>
      <c r="AO11" s="162"/>
      <c r="AP11" s="315"/>
      <c r="AQ11" s="315"/>
      <c r="AR11" s="315"/>
      <c r="AS11" s="305"/>
      <c r="AT11" s="164"/>
      <c r="AU11" s="165"/>
      <c r="AV11" s="190"/>
      <c r="AW11" s="299"/>
      <c r="AX11" s="166"/>
      <c r="AY11" s="300"/>
      <c r="AZ11" s="325"/>
      <c r="BA11" s="326"/>
      <c r="BB11" s="326"/>
      <c r="BC11" s="320"/>
      <c r="BD11" s="320" t="s">
        <v>212</v>
      </c>
      <c r="BE11" s="320"/>
      <c r="BF11" s="320"/>
      <c r="BG11" s="162"/>
      <c r="BH11" s="234"/>
      <c r="BI11" s="234"/>
      <c r="BJ11" s="234"/>
      <c r="BK11" s="234"/>
      <c r="BL11" s="317"/>
      <c r="BM11" s="163"/>
      <c r="BN11" s="162"/>
      <c r="BO11" s="162"/>
      <c r="BP11" s="190"/>
      <c r="BQ11" s="429">
        <v>2</v>
      </c>
      <c r="BR11" s="426"/>
      <c r="BS11" s="427"/>
      <c r="BT11" s="427" t="s">
        <v>212</v>
      </c>
      <c r="BU11" s="428" t="s">
        <v>212</v>
      </c>
    </row>
    <row r="12" spans="1:264" s="41" customFormat="1" ht="24.95" customHeight="1" x14ac:dyDescent="0.25">
      <c r="A12" s="220" t="s">
        <v>48</v>
      </c>
      <c r="B12" s="221">
        <v>4</v>
      </c>
      <c r="C12" s="162">
        <v>33</v>
      </c>
      <c r="D12" s="162"/>
      <c r="E12" s="157">
        <v>7</v>
      </c>
      <c r="F12" s="157">
        <v>7.2</v>
      </c>
      <c r="G12" s="156">
        <v>950</v>
      </c>
      <c r="H12" s="156">
        <v>1000</v>
      </c>
      <c r="I12" s="284">
        <v>220</v>
      </c>
      <c r="J12" s="284">
        <v>9.5</v>
      </c>
      <c r="K12" s="418">
        <f t="shared" si="0"/>
        <v>95.681818181818173</v>
      </c>
      <c r="L12" s="284">
        <v>120</v>
      </c>
      <c r="M12" s="284">
        <v>15.1</v>
      </c>
      <c r="N12" s="418">
        <f t="shared" si="1"/>
        <v>87.416666666666671</v>
      </c>
      <c r="O12" s="284">
        <v>242</v>
      </c>
      <c r="P12" s="284">
        <v>68</v>
      </c>
      <c r="Q12" s="418">
        <f t="shared" si="2"/>
        <v>71.900826446281002</v>
      </c>
      <c r="R12" s="284"/>
      <c r="S12" s="284"/>
      <c r="T12" s="157"/>
      <c r="U12" s="157"/>
      <c r="V12" s="157"/>
      <c r="W12" s="157"/>
      <c r="X12" s="157"/>
      <c r="Y12" s="157"/>
      <c r="Z12" s="308"/>
      <c r="AA12" s="308"/>
      <c r="AB12" s="307"/>
      <c r="AC12" s="157"/>
      <c r="AD12" s="157"/>
      <c r="AE12" s="178" t="str">
        <f t="shared" si="3"/>
        <v/>
      </c>
      <c r="AF12" s="156"/>
      <c r="AG12" s="156"/>
      <c r="AH12" s="125" t="s">
        <v>276</v>
      </c>
      <c r="AI12" s="156" t="s">
        <v>280</v>
      </c>
      <c r="AJ12" s="156" t="s">
        <v>278</v>
      </c>
      <c r="AK12" s="292" t="s">
        <v>278</v>
      </c>
      <c r="AL12" s="312"/>
      <c r="AM12" s="234"/>
      <c r="AN12" s="234"/>
      <c r="AO12" s="162"/>
      <c r="AP12" s="315"/>
      <c r="AQ12" s="315"/>
      <c r="AR12" s="315"/>
      <c r="AS12" s="305"/>
      <c r="AT12" s="164"/>
      <c r="AU12" s="165"/>
      <c r="AV12" s="190"/>
      <c r="AW12" s="299"/>
      <c r="AX12" s="166"/>
      <c r="AY12" s="300"/>
      <c r="AZ12" s="325"/>
      <c r="BA12" s="326"/>
      <c r="BB12" s="326"/>
      <c r="BC12" s="320"/>
      <c r="BD12" s="320" t="s">
        <v>212</v>
      </c>
      <c r="BE12" s="320"/>
      <c r="BF12" s="320"/>
      <c r="BG12" s="162"/>
      <c r="BH12" s="234"/>
      <c r="BI12" s="234"/>
      <c r="BJ12" s="234"/>
      <c r="BK12" s="234"/>
      <c r="BL12" s="317"/>
      <c r="BM12" s="163"/>
      <c r="BN12" s="162"/>
      <c r="BO12" s="162"/>
      <c r="BP12" s="190"/>
      <c r="BQ12" s="429">
        <v>2</v>
      </c>
      <c r="BR12" s="426"/>
      <c r="BS12" s="427"/>
      <c r="BT12" s="427" t="s">
        <v>212</v>
      </c>
      <c r="BU12" s="428" t="s">
        <v>212</v>
      </c>
    </row>
    <row r="13" spans="1:264" s="41" customFormat="1" ht="24.95" customHeight="1" x14ac:dyDescent="0.25">
      <c r="A13" s="220" t="s">
        <v>49</v>
      </c>
      <c r="B13" s="221">
        <v>5</v>
      </c>
      <c r="C13" s="162">
        <v>32</v>
      </c>
      <c r="D13" s="162"/>
      <c r="E13" s="157"/>
      <c r="F13" s="157"/>
      <c r="G13" s="156"/>
      <c r="H13" s="156"/>
      <c r="I13" s="284"/>
      <c r="J13" s="284"/>
      <c r="K13" s="418" t="str">
        <f t="shared" si="0"/>
        <v/>
      </c>
      <c r="L13" s="284"/>
      <c r="M13" s="284"/>
      <c r="N13" s="418" t="str">
        <f t="shared" si="1"/>
        <v/>
      </c>
      <c r="O13" s="284"/>
      <c r="P13" s="284"/>
      <c r="Q13" s="418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08"/>
      <c r="AA13" s="308"/>
      <c r="AB13" s="307"/>
      <c r="AC13" s="157"/>
      <c r="AD13" s="157"/>
      <c r="AE13" s="178" t="str">
        <f t="shared" si="3"/>
        <v/>
      </c>
      <c r="AF13" s="156"/>
      <c r="AG13" s="156"/>
      <c r="AH13" s="125"/>
      <c r="AI13" s="156"/>
      <c r="AJ13" s="156"/>
      <c r="AK13" s="292"/>
      <c r="AL13" s="312"/>
      <c r="AM13" s="234"/>
      <c r="AN13" s="234"/>
      <c r="AO13" s="162"/>
      <c r="AP13" s="315"/>
      <c r="AQ13" s="315"/>
      <c r="AR13" s="315"/>
      <c r="AS13" s="305"/>
      <c r="AT13" s="164"/>
      <c r="AU13" s="165"/>
      <c r="AV13" s="190"/>
      <c r="AW13" s="299"/>
      <c r="AX13" s="166"/>
      <c r="AY13" s="300"/>
      <c r="AZ13" s="325"/>
      <c r="BA13" s="326"/>
      <c r="BB13" s="326"/>
      <c r="BC13" s="320"/>
      <c r="BD13" s="320" t="s">
        <v>212</v>
      </c>
      <c r="BE13" s="320"/>
      <c r="BF13" s="320"/>
      <c r="BG13" s="162"/>
      <c r="BH13" s="234"/>
      <c r="BI13" s="234"/>
      <c r="BJ13" s="234"/>
      <c r="BK13" s="234"/>
      <c r="BL13" s="317"/>
      <c r="BM13" s="163"/>
      <c r="BN13" s="162"/>
      <c r="BO13" s="162"/>
      <c r="BP13" s="190"/>
      <c r="BQ13" s="429">
        <v>2</v>
      </c>
      <c r="BR13" s="426"/>
      <c r="BS13" s="427"/>
      <c r="BT13" s="427" t="s">
        <v>212</v>
      </c>
      <c r="BU13" s="428" t="s">
        <v>212</v>
      </c>
    </row>
    <row r="14" spans="1:264" s="41" customFormat="1" ht="24.95" customHeight="1" x14ac:dyDescent="0.25">
      <c r="A14" s="220" t="s">
        <v>50</v>
      </c>
      <c r="B14" s="221">
        <v>6</v>
      </c>
      <c r="C14" s="162">
        <v>33</v>
      </c>
      <c r="D14" s="162"/>
      <c r="E14" s="157">
        <v>7.49</v>
      </c>
      <c r="F14" s="157">
        <v>7.09</v>
      </c>
      <c r="G14" s="156">
        <v>1684</v>
      </c>
      <c r="H14" s="156">
        <v>1232</v>
      </c>
      <c r="I14" s="284">
        <v>298</v>
      </c>
      <c r="J14" s="284">
        <v>13</v>
      </c>
      <c r="K14" s="418">
        <f t="shared" si="0"/>
        <v>95.637583892617457</v>
      </c>
      <c r="L14" s="284">
        <v>382</v>
      </c>
      <c r="M14" s="284">
        <v>16.600000000000001</v>
      </c>
      <c r="N14" s="418">
        <f t="shared" si="1"/>
        <v>95.654450261780099</v>
      </c>
      <c r="O14" s="284">
        <v>764</v>
      </c>
      <c r="P14" s="284">
        <v>79</v>
      </c>
      <c r="Q14" s="418">
        <f t="shared" si="2"/>
        <v>89.659685863874344</v>
      </c>
      <c r="R14" s="284"/>
      <c r="S14" s="284"/>
      <c r="T14" s="157"/>
      <c r="U14" s="157"/>
      <c r="V14" s="157"/>
      <c r="W14" s="157"/>
      <c r="X14" s="157"/>
      <c r="Y14" s="157"/>
      <c r="Z14" s="308"/>
      <c r="AA14" s="308"/>
      <c r="AB14" s="307"/>
      <c r="AC14" s="157"/>
      <c r="AD14" s="157"/>
      <c r="AE14" s="178" t="str">
        <f t="shared" si="3"/>
        <v/>
      </c>
      <c r="AF14" s="156"/>
      <c r="AG14" s="156"/>
      <c r="AH14" s="125" t="s">
        <v>276</v>
      </c>
      <c r="AI14" s="156" t="s">
        <v>277</v>
      </c>
      <c r="AJ14" s="156" t="s">
        <v>278</v>
      </c>
      <c r="AK14" s="292" t="s">
        <v>278</v>
      </c>
      <c r="AL14" s="312"/>
      <c r="AM14" s="234"/>
      <c r="AN14" s="234"/>
      <c r="AO14" s="162"/>
      <c r="AP14" s="315"/>
      <c r="AQ14" s="315"/>
      <c r="AR14" s="315"/>
      <c r="AS14" s="305"/>
      <c r="AT14" s="164"/>
      <c r="AU14" s="165"/>
      <c r="AV14" s="190"/>
      <c r="AW14" s="299"/>
      <c r="AX14" s="166"/>
      <c r="AY14" s="301"/>
      <c r="AZ14" s="325"/>
      <c r="BA14" s="326"/>
      <c r="BB14" s="326"/>
      <c r="BC14" s="320"/>
      <c r="BD14" s="320" t="s">
        <v>212</v>
      </c>
      <c r="BE14" s="320"/>
      <c r="BF14" s="320"/>
      <c r="BG14" s="162"/>
      <c r="BH14" s="234"/>
      <c r="BI14" s="234"/>
      <c r="BJ14" s="234"/>
      <c r="BK14" s="234"/>
      <c r="BL14" s="317"/>
      <c r="BM14" s="163"/>
      <c r="BN14" s="162"/>
      <c r="BO14" s="162"/>
      <c r="BP14" s="190"/>
      <c r="BQ14" s="429">
        <v>2</v>
      </c>
      <c r="BR14" s="426"/>
      <c r="BS14" s="427"/>
      <c r="BT14" s="427" t="s">
        <v>212</v>
      </c>
      <c r="BU14" s="428" t="s">
        <v>212</v>
      </c>
    </row>
    <row r="15" spans="1:264" s="41" customFormat="1" ht="24.95" customHeight="1" x14ac:dyDescent="0.25">
      <c r="A15" s="220" t="s">
        <v>51</v>
      </c>
      <c r="B15" s="221">
        <v>7</v>
      </c>
      <c r="C15" s="162">
        <v>41</v>
      </c>
      <c r="D15" s="162"/>
      <c r="E15" s="157"/>
      <c r="F15" s="157"/>
      <c r="G15" s="156"/>
      <c r="H15" s="156"/>
      <c r="I15" s="284"/>
      <c r="J15" s="284"/>
      <c r="K15" s="418" t="str">
        <f t="shared" si="0"/>
        <v/>
      </c>
      <c r="L15" s="284"/>
      <c r="M15" s="284"/>
      <c r="N15" s="418" t="str">
        <f t="shared" si="1"/>
        <v/>
      </c>
      <c r="O15" s="284"/>
      <c r="P15" s="284"/>
      <c r="Q15" s="418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08"/>
      <c r="AA15" s="308"/>
      <c r="AB15" s="307"/>
      <c r="AC15" s="157"/>
      <c r="AD15" s="157"/>
      <c r="AE15" s="178" t="str">
        <f t="shared" si="3"/>
        <v/>
      </c>
      <c r="AF15" s="156"/>
      <c r="AG15" s="156"/>
      <c r="AH15" s="125"/>
      <c r="AI15" s="156"/>
      <c r="AJ15" s="156"/>
      <c r="AK15" s="292"/>
      <c r="AL15" s="312"/>
      <c r="AM15" s="234"/>
      <c r="AN15" s="234"/>
      <c r="AO15" s="162"/>
      <c r="AP15" s="315"/>
      <c r="AQ15" s="315"/>
      <c r="AR15" s="315"/>
      <c r="AS15" s="305"/>
      <c r="AT15" s="164"/>
      <c r="AU15" s="165"/>
      <c r="AV15" s="190"/>
      <c r="AW15" s="299"/>
      <c r="AX15" s="166"/>
      <c r="AY15" s="300"/>
      <c r="AZ15" s="325"/>
      <c r="BA15" s="326"/>
      <c r="BB15" s="326"/>
      <c r="BC15" s="320"/>
      <c r="BD15" s="320" t="s">
        <v>212</v>
      </c>
      <c r="BE15" s="320"/>
      <c r="BF15" s="320"/>
      <c r="BG15" s="162"/>
      <c r="BH15" s="234"/>
      <c r="BI15" s="234"/>
      <c r="BJ15" s="234"/>
      <c r="BK15" s="234"/>
      <c r="BL15" s="317"/>
      <c r="BM15" s="163"/>
      <c r="BN15" s="162"/>
      <c r="BO15" s="162"/>
      <c r="BP15" s="190"/>
      <c r="BQ15" s="429">
        <v>2</v>
      </c>
      <c r="BR15" s="426"/>
      <c r="BS15" s="427"/>
      <c r="BT15" s="427" t="s">
        <v>212</v>
      </c>
      <c r="BU15" s="428" t="s">
        <v>212</v>
      </c>
    </row>
    <row r="16" spans="1:264" s="41" customFormat="1" ht="24.95" customHeight="1" x14ac:dyDescent="0.25">
      <c r="A16" s="220" t="s">
        <v>52</v>
      </c>
      <c r="B16" s="221">
        <v>8</v>
      </c>
      <c r="C16" s="162">
        <v>42</v>
      </c>
      <c r="D16" s="162"/>
      <c r="E16" s="157"/>
      <c r="F16" s="157"/>
      <c r="G16" s="156"/>
      <c r="H16" s="156"/>
      <c r="I16" s="284"/>
      <c r="J16" s="284"/>
      <c r="K16" s="418" t="str">
        <f t="shared" si="0"/>
        <v/>
      </c>
      <c r="L16" s="284"/>
      <c r="M16" s="284"/>
      <c r="N16" s="418" t="str">
        <f t="shared" si="1"/>
        <v/>
      </c>
      <c r="O16" s="284"/>
      <c r="P16" s="284"/>
      <c r="Q16" s="418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08"/>
      <c r="AA16" s="308"/>
      <c r="AB16" s="307"/>
      <c r="AC16" s="157"/>
      <c r="AD16" s="157"/>
      <c r="AE16" s="178" t="str">
        <f t="shared" si="3"/>
        <v/>
      </c>
      <c r="AF16" s="156"/>
      <c r="AG16" s="156"/>
      <c r="AH16" s="125"/>
      <c r="AI16" s="156"/>
      <c r="AJ16" s="156"/>
      <c r="AK16" s="292"/>
      <c r="AL16" s="312"/>
      <c r="AM16" s="234"/>
      <c r="AN16" s="234"/>
      <c r="AO16" s="162"/>
      <c r="AP16" s="315"/>
      <c r="AQ16" s="315"/>
      <c r="AR16" s="315"/>
      <c r="AS16" s="305"/>
      <c r="AT16" s="164"/>
      <c r="AU16" s="165"/>
      <c r="AV16" s="190"/>
      <c r="AW16" s="299"/>
      <c r="AX16" s="166"/>
      <c r="AY16" s="300"/>
      <c r="AZ16" s="325"/>
      <c r="BA16" s="326"/>
      <c r="BB16" s="326"/>
      <c r="BC16" s="320"/>
      <c r="BD16" s="320" t="s">
        <v>212</v>
      </c>
      <c r="BE16" s="320"/>
      <c r="BF16" s="320"/>
      <c r="BG16" s="162"/>
      <c r="BH16" s="234"/>
      <c r="BI16" s="234"/>
      <c r="BJ16" s="234"/>
      <c r="BK16" s="234"/>
      <c r="BL16" s="317"/>
      <c r="BM16" s="163"/>
      <c r="BN16" s="162"/>
      <c r="BO16" s="162"/>
      <c r="BP16" s="190"/>
      <c r="BQ16" s="429">
        <v>2</v>
      </c>
      <c r="BR16" s="426"/>
      <c r="BS16" s="427"/>
      <c r="BT16" s="427" t="s">
        <v>212</v>
      </c>
      <c r="BU16" s="428" t="s">
        <v>212</v>
      </c>
    </row>
    <row r="17" spans="1:73" s="41" customFormat="1" ht="24.95" customHeight="1" x14ac:dyDescent="0.25">
      <c r="A17" s="220" t="s">
        <v>53</v>
      </c>
      <c r="B17" s="221">
        <v>9</v>
      </c>
      <c r="C17" s="162">
        <v>41</v>
      </c>
      <c r="D17" s="162"/>
      <c r="E17" s="157"/>
      <c r="F17" s="157"/>
      <c r="G17" s="156"/>
      <c r="H17" s="156"/>
      <c r="I17" s="284"/>
      <c r="J17" s="284"/>
      <c r="K17" s="418" t="str">
        <f t="shared" si="0"/>
        <v/>
      </c>
      <c r="L17" s="284"/>
      <c r="M17" s="284"/>
      <c r="N17" s="418" t="str">
        <f t="shared" si="1"/>
        <v/>
      </c>
      <c r="O17" s="284"/>
      <c r="P17" s="284"/>
      <c r="Q17" s="418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08"/>
      <c r="AA17" s="308"/>
      <c r="AB17" s="307"/>
      <c r="AC17" s="157"/>
      <c r="AD17" s="157"/>
      <c r="AE17" s="178" t="str">
        <f t="shared" si="3"/>
        <v/>
      </c>
      <c r="AF17" s="156"/>
      <c r="AG17" s="156"/>
      <c r="AH17" s="125"/>
      <c r="AI17" s="156"/>
      <c r="AJ17" s="156"/>
      <c r="AK17" s="292"/>
      <c r="AL17" s="312"/>
      <c r="AM17" s="234"/>
      <c r="AN17" s="234"/>
      <c r="AO17" s="162"/>
      <c r="AP17" s="315"/>
      <c r="AQ17" s="315"/>
      <c r="AR17" s="315"/>
      <c r="AS17" s="305"/>
      <c r="AT17" s="164"/>
      <c r="AU17" s="165"/>
      <c r="AV17" s="190"/>
      <c r="AW17" s="299"/>
      <c r="AX17" s="166"/>
      <c r="AY17" s="300"/>
      <c r="AZ17" s="325"/>
      <c r="BA17" s="326"/>
      <c r="BB17" s="326"/>
      <c r="BC17" s="320"/>
      <c r="BD17" s="320"/>
      <c r="BE17" s="320"/>
      <c r="BF17" s="320"/>
      <c r="BG17" s="162"/>
      <c r="BH17" s="234"/>
      <c r="BI17" s="234"/>
      <c r="BJ17" s="234"/>
      <c r="BK17" s="234"/>
      <c r="BL17" s="317"/>
      <c r="BM17" s="163"/>
      <c r="BN17" s="162"/>
      <c r="BO17" s="162"/>
      <c r="BP17" s="190"/>
      <c r="BQ17" s="429">
        <v>2</v>
      </c>
      <c r="BR17" s="426"/>
      <c r="BS17" s="427"/>
      <c r="BT17" s="427" t="s">
        <v>212</v>
      </c>
      <c r="BU17" s="428" t="s">
        <v>212</v>
      </c>
    </row>
    <row r="18" spans="1:73" s="41" customFormat="1" ht="24.95" customHeight="1" x14ac:dyDescent="0.25">
      <c r="A18" s="220" t="s">
        <v>47</v>
      </c>
      <c r="B18" s="221">
        <v>10</v>
      </c>
      <c r="C18" s="162">
        <v>36</v>
      </c>
      <c r="D18" s="162"/>
      <c r="E18" s="157">
        <v>7.35</v>
      </c>
      <c r="F18" s="157">
        <v>7.16</v>
      </c>
      <c r="G18" s="156">
        <v>1706</v>
      </c>
      <c r="H18" s="156">
        <v>1309</v>
      </c>
      <c r="I18" s="284">
        <v>178</v>
      </c>
      <c r="J18" s="284">
        <v>12</v>
      </c>
      <c r="K18" s="418">
        <f t="shared" si="0"/>
        <v>93.258426966292134</v>
      </c>
      <c r="L18" s="284">
        <v>288</v>
      </c>
      <c r="M18" s="284">
        <v>21</v>
      </c>
      <c r="N18" s="418">
        <f t="shared" si="1"/>
        <v>92.708333333333343</v>
      </c>
      <c r="O18" s="284">
        <v>575</v>
      </c>
      <c r="P18" s="284">
        <v>83</v>
      </c>
      <c r="Q18" s="418">
        <f t="shared" si="2"/>
        <v>85.565217391304344</v>
      </c>
      <c r="R18" s="284"/>
      <c r="S18" s="284"/>
      <c r="T18" s="157"/>
      <c r="U18" s="157"/>
      <c r="V18" s="157"/>
      <c r="W18" s="157"/>
      <c r="X18" s="157"/>
      <c r="Y18" s="157"/>
      <c r="Z18" s="308"/>
      <c r="AA18" s="308"/>
      <c r="AB18" s="307"/>
      <c r="AC18" s="157"/>
      <c r="AD18" s="157"/>
      <c r="AE18" s="178" t="str">
        <f t="shared" si="3"/>
        <v/>
      </c>
      <c r="AF18" s="156"/>
      <c r="AG18" s="156"/>
      <c r="AH18" s="125" t="s">
        <v>276</v>
      </c>
      <c r="AI18" s="156" t="s">
        <v>277</v>
      </c>
      <c r="AJ18" s="156" t="s">
        <v>278</v>
      </c>
      <c r="AK18" s="292" t="s">
        <v>278</v>
      </c>
      <c r="AL18" s="312"/>
      <c r="AM18" s="234"/>
      <c r="AN18" s="234"/>
      <c r="AO18" s="162"/>
      <c r="AP18" s="315"/>
      <c r="AQ18" s="315"/>
      <c r="AR18" s="315"/>
      <c r="AS18" s="305"/>
      <c r="AT18" s="164"/>
      <c r="AU18" s="165"/>
      <c r="AV18" s="190"/>
      <c r="AW18" s="299"/>
      <c r="AX18" s="166"/>
      <c r="AY18" s="300"/>
      <c r="AZ18" s="325"/>
      <c r="BA18" s="326"/>
      <c r="BB18" s="326"/>
      <c r="BC18" s="320"/>
      <c r="BD18" s="320"/>
      <c r="BE18" s="320"/>
      <c r="BF18" s="320"/>
      <c r="BG18" s="162"/>
      <c r="BH18" s="234"/>
      <c r="BI18" s="234"/>
      <c r="BJ18" s="234"/>
      <c r="BK18" s="234"/>
      <c r="BL18" s="317"/>
      <c r="BM18" s="163"/>
      <c r="BN18" s="162"/>
      <c r="BO18" s="162"/>
      <c r="BP18" s="190"/>
      <c r="BQ18" s="429">
        <v>2</v>
      </c>
      <c r="BR18" s="426"/>
      <c r="BS18" s="427"/>
      <c r="BT18" s="427" t="s">
        <v>212</v>
      </c>
      <c r="BU18" s="428" t="s">
        <v>212</v>
      </c>
    </row>
    <row r="19" spans="1:73" s="41" customFormat="1" ht="24.95" customHeight="1" x14ac:dyDescent="0.25">
      <c r="A19" s="220" t="s">
        <v>48</v>
      </c>
      <c r="B19" s="221">
        <v>11</v>
      </c>
      <c r="C19" s="162">
        <v>32</v>
      </c>
      <c r="D19" s="162"/>
      <c r="E19" s="157"/>
      <c r="F19" s="157"/>
      <c r="G19" s="156"/>
      <c r="H19" s="156"/>
      <c r="I19" s="284"/>
      <c r="J19" s="284"/>
      <c r="K19" s="418" t="str">
        <f t="shared" si="0"/>
        <v/>
      </c>
      <c r="L19" s="284"/>
      <c r="M19" s="284"/>
      <c r="N19" s="418" t="str">
        <f t="shared" si="1"/>
        <v/>
      </c>
      <c r="O19" s="284"/>
      <c r="P19" s="284"/>
      <c r="Q19" s="418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08"/>
      <c r="AA19" s="308"/>
      <c r="AB19" s="307"/>
      <c r="AC19" s="157"/>
      <c r="AD19" s="157"/>
      <c r="AE19" s="178" t="str">
        <f t="shared" si="3"/>
        <v/>
      </c>
      <c r="AF19" s="156"/>
      <c r="AG19" s="156"/>
      <c r="AH19" s="125"/>
      <c r="AI19" s="156"/>
      <c r="AJ19" s="156"/>
      <c r="AK19" s="292"/>
      <c r="AL19" s="312"/>
      <c r="AM19" s="234"/>
      <c r="AN19" s="234"/>
      <c r="AO19" s="162"/>
      <c r="AP19" s="315"/>
      <c r="AQ19" s="315"/>
      <c r="AR19" s="315"/>
      <c r="AS19" s="305"/>
      <c r="AT19" s="164"/>
      <c r="AU19" s="165"/>
      <c r="AV19" s="190"/>
      <c r="AW19" s="299"/>
      <c r="AX19" s="166"/>
      <c r="AY19" s="300"/>
      <c r="AZ19" s="325"/>
      <c r="BA19" s="326"/>
      <c r="BB19" s="326"/>
      <c r="BC19" s="320"/>
      <c r="BD19" s="320"/>
      <c r="BE19" s="320"/>
      <c r="BF19" s="320"/>
      <c r="BG19" s="162"/>
      <c r="BH19" s="234"/>
      <c r="BI19" s="234"/>
      <c r="BJ19" s="234"/>
      <c r="BK19" s="234"/>
      <c r="BL19" s="317"/>
      <c r="BM19" s="163"/>
      <c r="BN19" s="162"/>
      <c r="BO19" s="162"/>
      <c r="BP19" s="190"/>
      <c r="BQ19" s="429">
        <v>2</v>
      </c>
      <c r="BR19" s="426"/>
      <c r="BS19" s="427"/>
      <c r="BT19" s="427" t="s">
        <v>212</v>
      </c>
      <c r="BU19" s="428" t="s">
        <v>212</v>
      </c>
    </row>
    <row r="20" spans="1:73" s="41" customFormat="1" ht="24.95" customHeight="1" x14ac:dyDescent="0.25">
      <c r="A20" s="220" t="s">
        <v>49</v>
      </c>
      <c r="B20" s="221">
        <v>12</v>
      </c>
      <c r="C20" s="162">
        <v>31</v>
      </c>
      <c r="D20" s="162"/>
      <c r="E20" s="157"/>
      <c r="F20" s="157"/>
      <c r="G20" s="156"/>
      <c r="H20" s="156"/>
      <c r="I20" s="284"/>
      <c r="J20" s="284"/>
      <c r="K20" s="418" t="str">
        <f t="shared" si="0"/>
        <v/>
      </c>
      <c r="L20" s="284"/>
      <c r="M20" s="284"/>
      <c r="N20" s="418" t="str">
        <f t="shared" si="1"/>
        <v/>
      </c>
      <c r="O20" s="284"/>
      <c r="P20" s="284"/>
      <c r="Q20" s="418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08"/>
      <c r="AA20" s="308"/>
      <c r="AB20" s="307"/>
      <c r="AC20" s="157"/>
      <c r="AD20" s="157"/>
      <c r="AE20" s="178" t="str">
        <f t="shared" si="3"/>
        <v/>
      </c>
      <c r="AF20" s="156"/>
      <c r="AG20" s="156"/>
      <c r="AH20" s="125"/>
      <c r="AI20" s="156"/>
      <c r="AJ20" s="156"/>
      <c r="AK20" s="292"/>
      <c r="AL20" s="312"/>
      <c r="AM20" s="234"/>
      <c r="AN20" s="234"/>
      <c r="AO20" s="162"/>
      <c r="AP20" s="315"/>
      <c r="AQ20" s="315"/>
      <c r="AR20" s="315"/>
      <c r="AS20" s="305"/>
      <c r="AT20" s="164"/>
      <c r="AU20" s="165"/>
      <c r="AV20" s="190"/>
      <c r="AW20" s="299"/>
      <c r="AX20" s="166"/>
      <c r="AY20" s="300"/>
      <c r="AZ20" s="325"/>
      <c r="BA20" s="326"/>
      <c r="BB20" s="326"/>
      <c r="BC20" s="320"/>
      <c r="BD20" s="320"/>
      <c r="BE20" s="320"/>
      <c r="BF20" s="320"/>
      <c r="BG20" s="162"/>
      <c r="BH20" s="234"/>
      <c r="BI20" s="234"/>
      <c r="BJ20" s="234"/>
      <c r="BK20" s="234"/>
      <c r="BL20" s="317"/>
      <c r="BM20" s="163"/>
      <c r="BN20" s="162"/>
      <c r="BO20" s="162"/>
      <c r="BP20" s="190"/>
      <c r="BQ20" s="429">
        <v>2</v>
      </c>
      <c r="BR20" s="426"/>
      <c r="BS20" s="427"/>
      <c r="BT20" s="427" t="s">
        <v>212</v>
      </c>
      <c r="BU20" s="428" t="s">
        <v>212</v>
      </c>
    </row>
    <row r="21" spans="1:73" s="41" customFormat="1" ht="24.95" customHeight="1" x14ac:dyDescent="0.25">
      <c r="A21" s="220" t="s">
        <v>50</v>
      </c>
      <c r="B21" s="221">
        <v>13</v>
      </c>
      <c r="C21" s="162">
        <v>30</v>
      </c>
      <c r="D21" s="162"/>
      <c r="E21" s="157">
        <v>7.41</v>
      </c>
      <c r="F21" s="157">
        <v>7.25</v>
      </c>
      <c r="G21" s="156">
        <v>1890</v>
      </c>
      <c r="H21" s="156">
        <v>1243</v>
      </c>
      <c r="I21" s="284">
        <v>256</v>
      </c>
      <c r="J21" s="284">
        <v>17</v>
      </c>
      <c r="K21" s="418">
        <f t="shared" si="0"/>
        <v>93.359375</v>
      </c>
      <c r="L21" s="284">
        <v>328</v>
      </c>
      <c r="M21" s="284">
        <v>22</v>
      </c>
      <c r="N21" s="418">
        <f t="shared" si="1"/>
        <v>93.292682926829272</v>
      </c>
      <c r="O21" s="284">
        <v>656</v>
      </c>
      <c r="P21" s="284">
        <v>94</v>
      </c>
      <c r="Q21" s="418">
        <f t="shared" si="2"/>
        <v>85.670731707317074</v>
      </c>
      <c r="R21" s="284"/>
      <c r="S21" s="284"/>
      <c r="T21" s="157"/>
      <c r="U21" s="157"/>
      <c r="V21" s="157"/>
      <c r="W21" s="157"/>
      <c r="X21" s="157"/>
      <c r="Y21" s="157"/>
      <c r="Z21" s="308"/>
      <c r="AA21" s="308"/>
      <c r="AB21" s="307"/>
      <c r="AC21" s="157"/>
      <c r="AD21" s="157"/>
      <c r="AE21" s="178" t="str">
        <f t="shared" si="3"/>
        <v/>
      </c>
      <c r="AF21" s="156"/>
      <c r="AG21" s="156"/>
      <c r="AH21" s="125" t="s">
        <v>276</v>
      </c>
      <c r="AI21" s="156" t="s">
        <v>277</v>
      </c>
      <c r="AJ21" s="156" t="s">
        <v>278</v>
      </c>
      <c r="AK21" s="292" t="s">
        <v>278</v>
      </c>
      <c r="AL21" s="312"/>
      <c r="AM21" s="234"/>
      <c r="AN21" s="234"/>
      <c r="AO21" s="162"/>
      <c r="AP21" s="315"/>
      <c r="AQ21" s="315"/>
      <c r="AR21" s="315"/>
      <c r="AS21" s="305"/>
      <c r="AT21" s="164"/>
      <c r="AU21" s="165"/>
      <c r="AV21" s="190"/>
      <c r="AW21" s="299">
        <v>20</v>
      </c>
      <c r="AX21" s="166"/>
      <c r="AY21" s="300"/>
      <c r="AZ21" s="325"/>
      <c r="BA21" s="326"/>
      <c r="BB21" s="326"/>
      <c r="BC21" s="320"/>
      <c r="BD21" s="320"/>
      <c r="BE21" s="320"/>
      <c r="BF21" s="320"/>
      <c r="BG21" s="162"/>
      <c r="BH21" s="234"/>
      <c r="BI21" s="234"/>
      <c r="BJ21" s="234"/>
      <c r="BK21" s="234"/>
      <c r="BL21" s="317"/>
      <c r="BM21" s="163"/>
      <c r="BN21" s="162"/>
      <c r="BO21" s="162"/>
      <c r="BP21" s="190"/>
      <c r="BQ21" s="429">
        <v>2</v>
      </c>
      <c r="BR21" s="426"/>
      <c r="BS21" s="427"/>
      <c r="BT21" s="427" t="s">
        <v>212</v>
      </c>
      <c r="BU21" s="428" t="s">
        <v>212</v>
      </c>
    </row>
    <row r="22" spans="1:73" s="41" customFormat="1" ht="24.95" customHeight="1" x14ac:dyDescent="0.25">
      <c r="A22" s="220" t="s">
        <v>51</v>
      </c>
      <c r="B22" s="221">
        <v>14</v>
      </c>
      <c r="C22" s="162">
        <v>38</v>
      </c>
      <c r="D22" s="162"/>
      <c r="E22" s="157"/>
      <c r="F22" s="157"/>
      <c r="G22" s="156"/>
      <c r="H22" s="156"/>
      <c r="I22" s="284"/>
      <c r="J22" s="284"/>
      <c r="K22" s="418" t="str">
        <f t="shared" si="0"/>
        <v/>
      </c>
      <c r="L22" s="284"/>
      <c r="M22" s="284"/>
      <c r="N22" s="418" t="str">
        <f t="shared" si="1"/>
        <v/>
      </c>
      <c r="O22" s="284"/>
      <c r="P22" s="284"/>
      <c r="Q22" s="418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08"/>
      <c r="AA22" s="308"/>
      <c r="AB22" s="307"/>
      <c r="AC22" s="157"/>
      <c r="AD22" s="157"/>
      <c r="AE22" s="178" t="str">
        <f t="shared" si="3"/>
        <v/>
      </c>
      <c r="AF22" s="156"/>
      <c r="AG22" s="156"/>
      <c r="AH22" s="125"/>
      <c r="AI22" s="156"/>
      <c r="AJ22" s="156"/>
      <c r="AK22" s="292"/>
      <c r="AL22" s="312"/>
      <c r="AM22" s="234"/>
      <c r="AN22" s="234"/>
      <c r="AO22" s="162"/>
      <c r="AP22" s="315"/>
      <c r="AQ22" s="315"/>
      <c r="AR22" s="315"/>
      <c r="AS22" s="305"/>
      <c r="AT22" s="164"/>
      <c r="AU22" s="165"/>
      <c r="AV22" s="190"/>
      <c r="AW22" s="299"/>
      <c r="AX22" s="166"/>
      <c r="AY22" s="300"/>
      <c r="AZ22" s="325"/>
      <c r="BA22" s="326"/>
      <c r="BB22" s="326"/>
      <c r="BC22" s="320"/>
      <c r="BD22" s="320"/>
      <c r="BE22" s="320"/>
      <c r="BF22" s="320"/>
      <c r="BG22" s="162"/>
      <c r="BH22" s="234"/>
      <c r="BI22" s="234"/>
      <c r="BJ22" s="234"/>
      <c r="BK22" s="234"/>
      <c r="BL22" s="317"/>
      <c r="BM22" s="163"/>
      <c r="BN22" s="162"/>
      <c r="BO22" s="162"/>
      <c r="BP22" s="190"/>
      <c r="BQ22" s="429">
        <v>2</v>
      </c>
      <c r="BR22" s="426"/>
      <c r="BS22" s="427"/>
      <c r="BT22" s="427" t="s">
        <v>212</v>
      </c>
      <c r="BU22" s="428" t="s">
        <v>212</v>
      </c>
    </row>
    <row r="23" spans="1:73" s="41" customFormat="1" ht="24.95" customHeight="1" x14ac:dyDescent="0.25">
      <c r="A23" s="220" t="s">
        <v>52</v>
      </c>
      <c r="B23" s="221">
        <v>15</v>
      </c>
      <c r="C23" s="162">
        <v>39</v>
      </c>
      <c r="D23" s="162"/>
      <c r="E23" s="157"/>
      <c r="F23" s="157"/>
      <c r="G23" s="156"/>
      <c r="H23" s="156"/>
      <c r="I23" s="284"/>
      <c r="J23" s="284"/>
      <c r="K23" s="418" t="str">
        <f t="shared" si="0"/>
        <v/>
      </c>
      <c r="L23" s="284"/>
      <c r="M23" s="284"/>
      <c r="N23" s="418" t="str">
        <f t="shared" si="1"/>
        <v/>
      </c>
      <c r="O23" s="284"/>
      <c r="P23" s="284"/>
      <c r="Q23" s="418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08"/>
      <c r="AA23" s="308"/>
      <c r="AB23" s="307"/>
      <c r="AC23" s="157"/>
      <c r="AD23" s="157"/>
      <c r="AE23" s="178" t="str">
        <f t="shared" si="3"/>
        <v/>
      </c>
      <c r="AF23" s="156"/>
      <c r="AG23" s="156"/>
      <c r="AH23" s="125"/>
      <c r="AI23" s="156"/>
      <c r="AJ23" s="156"/>
      <c r="AK23" s="292"/>
      <c r="AL23" s="312"/>
      <c r="AM23" s="234"/>
      <c r="AN23" s="234"/>
      <c r="AO23" s="162"/>
      <c r="AP23" s="315"/>
      <c r="AQ23" s="315"/>
      <c r="AR23" s="315"/>
      <c r="AS23" s="305"/>
      <c r="AT23" s="164"/>
      <c r="AU23" s="165"/>
      <c r="AV23" s="190"/>
      <c r="AW23" s="299"/>
      <c r="AX23" s="166"/>
      <c r="AY23" s="300"/>
      <c r="AZ23" s="325"/>
      <c r="BA23" s="326"/>
      <c r="BB23" s="326"/>
      <c r="BC23" s="320"/>
      <c r="BD23" s="320"/>
      <c r="BE23" s="320"/>
      <c r="BF23" s="320"/>
      <c r="BG23" s="162"/>
      <c r="BH23" s="234"/>
      <c r="BI23" s="234"/>
      <c r="BJ23" s="234"/>
      <c r="BK23" s="234"/>
      <c r="BL23" s="317"/>
      <c r="BM23" s="163"/>
      <c r="BN23" s="162"/>
      <c r="BO23" s="162"/>
      <c r="BP23" s="190"/>
      <c r="BQ23" s="429">
        <v>2</v>
      </c>
      <c r="BR23" s="426"/>
      <c r="BS23" s="427"/>
      <c r="BT23" s="427" t="s">
        <v>212</v>
      </c>
      <c r="BU23" s="428" t="s">
        <v>212</v>
      </c>
    </row>
    <row r="24" spans="1:73" s="41" customFormat="1" ht="24.95" customHeight="1" x14ac:dyDescent="0.25">
      <c r="A24" s="220" t="s">
        <v>53</v>
      </c>
      <c r="B24" s="221">
        <v>16</v>
      </c>
      <c r="C24" s="162">
        <v>38</v>
      </c>
      <c r="D24" s="162"/>
      <c r="E24" s="157"/>
      <c r="F24" s="157"/>
      <c r="G24" s="156"/>
      <c r="H24" s="156"/>
      <c r="I24" s="284"/>
      <c r="J24" s="284"/>
      <c r="K24" s="418" t="str">
        <f t="shared" si="0"/>
        <v/>
      </c>
      <c r="L24" s="284"/>
      <c r="M24" s="284"/>
      <c r="N24" s="418" t="str">
        <f t="shared" si="1"/>
        <v/>
      </c>
      <c r="O24" s="284"/>
      <c r="P24" s="284"/>
      <c r="Q24" s="418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08"/>
      <c r="AA24" s="308"/>
      <c r="AB24" s="307"/>
      <c r="AC24" s="157"/>
      <c r="AD24" s="157"/>
      <c r="AE24" s="178" t="str">
        <f t="shared" si="3"/>
        <v/>
      </c>
      <c r="AF24" s="156"/>
      <c r="AG24" s="156"/>
      <c r="AH24" s="125"/>
      <c r="AI24" s="156"/>
      <c r="AJ24" s="156"/>
      <c r="AK24" s="292"/>
      <c r="AL24" s="312"/>
      <c r="AM24" s="234"/>
      <c r="AN24" s="234"/>
      <c r="AO24" s="162"/>
      <c r="AP24" s="315"/>
      <c r="AQ24" s="315"/>
      <c r="AR24" s="315"/>
      <c r="AS24" s="305"/>
      <c r="AT24" s="164"/>
      <c r="AU24" s="165"/>
      <c r="AV24" s="190"/>
      <c r="AW24" s="299"/>
      <c r="AX24" s="166"/>
      <c r="AY24" s="300"/>
      <c r="AZ24" s="325"/>
      <c r="BA24" s="326"/>
      <c r="BB24" s="326"/>
      <c r="BC24" s="320"/>
      <c r="BD24" s="320"/>
      <c r="BE24" s="320"/>
      <c r="BF24" s="320"/>
      <c r="BG24" s="162"/>
      <c r="BH24" s="234"/>
      <c r="BI24" s="234"/>
      <c r="BJ24" s="234"/>
      <c r="BK24" s="234"/>
      <c r="BL24" s="317"/>
      <c r="BM24" s="163"/>
      <c r="BN24" s="162"/>
      <c r="BO24" s="162"/>
      <c r="BP24" s="190"/>
      <c r="BQ24" s="429">
        <v>2</v>
      </c>
      <c r="BR24" s="426"/>
      <c r="BS24" s="427"/>
      <c r="BT24" s="427" t="s">
        <v>212</v>
      </c>
      <c r="BU24" s="428" t="s">
        <v>212</v>
      </c>
    </row>
    <row r="25" spans="1:73" s="41" customFormat="1" ht="24.95" customHeight="1" x14ac:dyDescent="0.25">
      <c r="A25" s="220" t="s">
        <v>47</v>
      </c>
      <c r="B25" s="221">
        <v>17</v>
      </c>
      <c r="C25" s="162">
        <v>32</v>
      </c>
      <c r="D25" s="162"/>
      <c r="E25" s="157">
        <v>6.98</v>
      </c>
      <c r="F25" s="157">
        <v>7.09</v>
      </c>
      <c r="G25" s="156">
        <v>1212</v>
      </c>
      <c r="H25" s="156">
        <v>1423</v>
      </c>
      <c r="I25" s="284">
        <v>408</v>
      </c>
      <c r="J25" s="284">
        <v>24</v>
      </c>
      <c r="K25" s="418">
        <f t="shared" si="0"/>
        <v>94.117647058823522</v>
      </c>
      <c r="L25" s="284">
        <v>521</v>
      </c>
      <c r="M25" s="284">
        <v>25</v>
      </c>
      <c r="N25" s="418">
        <f t="shared" si="1"/>
        <v>95.201535508637235</v>
      </c>
      <c r="O25" s="284">
        <v>1042</v>
      </c>
      <c r="P25" s="284">
        <v>110</v>
      </c>
      <c r="Q25" s="418">
        <f t="shared" si="2"/>
        <v>89.44337811900192</v>
      </c>
      <c r="R25" s="284"/>
      <c r="S25" s="284"/>
      <c r="T25" s="157"/>
      <c r="U25" s="157"/>
      <c r="V25" s="157"/>
      <c r="W25" s="157"/>
      <c r="X25" s="157"/>
      <c r="Y25" s="157"/>
      <c r="Z25" s="308"/>
      <c r="AA25" s="308"/>
      <c r="AB25" s="307"/>
      <c r="AC25" s="157">
        <v>10.1</v>
      </c>
      <c r="AD25" s="157">
        <v>8.5</v>
      </c>
      <c r="AE25" s="178">
        <f t="shared" si="3"/>
        <v>15.84158415841584</v>
      </c>
      <c r="AF25" s="156"/>
      <c r="AG25" s="156"/>
      <c r="AH25" s="125" t="s">
        <v>276</v>
      </c>
      <c r="AI25" s="156" t="s">
        <v>277</v>
      </c>
      <c r="AJ25" s="156" t="s">
        <v>278</v>
      </c>
      <c r="AK25" s="292" t="s">
        <v>278</v>
      </c>
      <c r="AL25" s="312"/>
      <c r="AM25" s="234"/>
      <c r="AN25" s="234"/>
      <c r="AO25" s="162"/>
      <c r="AP25" s="315"/>
      <c r="AQ25" s="315"/>
      <c r="AR25" s="315"/>
      <c r="AS25" s="305"/>
      <c r="AT25" s="164"/>
      <c r="AU25" s="165"/>
      <c r="AV25" s="190"/>
      <c r="AW25" s="299"/>
      <c r="AX25" s="166"/>
      <c r="AY25" s="300"/>
      <c r="AZ25" s="325"/>
      <c r="BA25" s="326"/>
      <c r="BB25" s="326"/>
      <c r="BC25" s="320"/>
      <c r="BD25" s="320"/>
      <c r="BE25" s="320"/>
      <c r="BF25" s="320"/>
      <c r="BG25" s="162"/>
      <c r="BH25" s="234"/>
      <c r="BI25" s="234"/>
      <c r="BJ25" s="234"/>
      <c r="BK25" s="234"/>
      <c r="BL25" s="317"/>
      <c r="BM25" s="163"/>
      <c r="BN25" s="162"/>
      <c r="BO25" s="162"/>
      <c r="BP25" s="190"/>
      <c r="BQ25" s="429">
        <v>2</v>
      </c>
      <c r="BR25" s="426"/>
      <c r="BS25" s="427"/>
      <c r="BT25" s="427" t="s">
        <v>212</v>
      </c>
      <c r="BU25" s="428" t="s">
        <v>212</v>
      </c>
    </row>
    <row r="26" spans="1:73" s="41" customFormat="1" ht="24.95" customHeight="1" x14ac:dyDescent="0.25">
      <c r="A26" s="220" t="s">
        <v>48</v>
      </c>
      <c r="B26" s="221">
        <v>18</v>
      </c>
      <c r="C26" s="162">
        <v>33</v>
      </c>
      <c r="D26" s="162"/>
      <c r="E26" s="157"/>
      <c r="F26" s="157"/>
      <c r="G26" s="156"/>
      <c r="H26" s="156"/>
      <c r="I26" s="284"/>
      <c r="J26" s="284"/>
      <c r="K26" s="418" t="str">
        <f t="shared" si="0"/>
        <v/>
      </c>
      <c r="L26" s="284"/>
      <c r="M26" s="284"/>
      <c r="N26" s="418" t="str">
        <f t="shared" si="1"/>
        <v/>
      </c>
      <c r="O26" s="284"/>
      <c r="P26" s="284"/>
      <c r="Q26" s="418" t="str">
        <f t="shared" si="2"/>
        <v/>
      </c>
      <c r="R26" s="284"/>
      <c r="S26" s="284"/>
      <c r="T26" s="157"/>
      <c r="U26" s="157"/>
      <c r="V26" s="157"/>
      <c r="W26" s="157"/>
      <c r="X26" s="157"/>
      <c r="Y26" s="157"/>
      <c r="Z26" s="308"/>
      <c r="AA26" s="308"/>
      <c r="AB26" s="307"/>
      <c r="AC26" s="157"/>
      <c r="AD26" s="157"/>
      <c r="AE26" s="178" t="str">
        <f t="shared" si="3"/>
        <v/>
      </c>
      <c r="AF26" s="156"/>
      <c r="AG26" s="156"/>
      <c r="AH26" s="125"/>
      <c r="AI26" s="156"/>
      <c r="AJ26" s="156"/>
      <c r="AK26" s="292"/>
      <c r="AL26" s="312"/>
      <c r="AM26" s="234"/>
      <c r="AN26" s="234"/>
      <c r="AO26" s="162"/>
      <c r="AP26" s="315"/>
      <c r="AQ26" s="315"/>
      <c r="AR26" s="315"/>
      <c r="AS26" s="305"/>
      <c r="AT26" s="164"/>
      <c r="AU26" s="165"/>
      <c r="AV26" s="190"/>
      <c r="AW26" s="299"/>
      <c r="AX26" s="166"/>
      <c r="AY26" s="300"/>
      <c r="AZ26" s="325"/>
      <c r="BA26" s="326"/>
      <c r="BB26" s="326"/>
      <c r="BC26" s="320"/>
      <c r="BD26" s="320"/>
      <c r="BE26" s="320"/>
      <c r="BF26" s="320"/>
      <c r="BG26" s="162"/>
      <c r="BH26" s="234"/>
      <c r="BI26" s="234"/>
      <c r="BJ26" s="234"/>
      <c r="BK26" s="234"/>
      <c r="BL26" s="317"/>
      <c r="BM26" s="163"/>
      <c r="BN26" s="162"/>
      <c r="BO26" s="162"/>
      <c r="BP26" s="190"/>
      <c r="BQ26" s="429">
        <v>2</v>
      </c>
      <c r="BR26" s="426"/>
      <c r="BS26" s="427"/>
      <c r="BT26" s="427" t="s">
        <v>212</v>
      </c>
      <c r="BU26" s="428" t="s">
        <v>212</v>
      </c>
    </row>
    <row r="27" spans="1:73" s="41" customFormat="1" ht="24.95" customHeight="1" x14ac:dyDescent="0.25">
      <c r="A27" s="220" t="s">
        <v>49</v>
      </c>
      <c r="B27" s="221">
        <v>19</v>
      </c>
      <c r="C27" s="162">
        <v>32</v>
      </c>
      <c r="D27" s="162"/>
      <c r="E27" s="157"/>
      <c r="F27" s="157"/>
      <c r="G27" s="156"/>
      <c r="H27" s="156"/>
      <c r="I27" s="284"/>
      <c r="J27" s="284"/>
      <c r="K27" s="418" t="str">
        <f t="shared" si="0"/>
        <v/>
      </c>
      <c r="L27" s="284"/>
      <c r="M27" s="284"/>
      <c r="N27" s="418" t="str">
        <f t="shared" si="1"/>
        <v/>
      </c>
      <c r="O27" s="284"/>
      <c r="P27" s="284"/>
      <c r="Q27" s="418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08"/>
      <c r="AA27" s="308"/>
      <c r="AB27" s="307"/>
      <c r="AC27" s="157"/>
      <c r="AD27" s="157"/>
      <c r="AE27" s="178" t="str">
        <f t="shared" si="3"/>
        <v/>
      </c>
      <c r="AF27" s="156"/>
      <c r="AG27" s="156"/>
      <c r="AH27" s="125"/>
      <c r="AI27" s="156"/>
      <c r="AJ27" s="156"/>
      <c r="AK27" s="292"/>
      <c r="AL27" s="312"/>
      <c r="AM27" s="234"/>
      <c r="AN27" s="234"/>
      <c r="AO27" s="162"/>
      <c r="AP27" s="315"/>
      <c r="AQ27" s="315"/>
      <c r="AR27" s="315"/>
      <c r="AS27" s="305"/>
      <c r="AT27" s="164"/>
      <c r="AU27" s="165"/>
      <c r="AV27" s="190"/>
      <c r="AW27" s="299"/>
      <c r="AX27" s="166"/>
      <c r="AY27" s="300"/>
      <c r="AZ27" s="325"/>
      <c r="BA27" s="326"/>
      <c r="BB27" s="326"/>
      <c r="BC27" s="320"/>
      <c r="BD27" s="320"/>
      <c r="BE27" s="320"/>
      <c r="BF27" s="320"/>
      <c r="BG27" s="162"/>
      <c r="BH27" s="234"/>
      <c r="BI27" s="234"/>
      <c r="BJ27" s="234"/>
      <c r="BK27" s="234"/>
      <c r="BL27" s="317"/>
      <c r="BM27" s="163"/>
      <c r="BN27" s="162"/>
      <c r="BO27" s="162"/>
      <c r="BP27" s="190"/>
      <c r="BQ27" s="429">
        <v>2</v>
      </c>
      <c r="BR27" s="426"/>
      <c r="BS27" s="427"/>
      <c r="BT27" s="427" t="s">
        <v>212</v>
      </c>
      <c r="BU27" s="428" t="s">
        <v>212</v>
      </c>
    </row>
    <row r="28" spans="1:73" s="41" customFormat="1" ht="24.95" customHeight="1" x14ac:dyDescent="0.25">
      <c r="A28" s="220" t="s">
        <v>50</v>
      </c>
      <c r="B28" s="221">
        <v>20</v>
      </c>
      <c r="C28" s="162">
        <v>33</v>
      </c>
      <c r="D28" s="162"/>
      <c r="E28" s="157">
        <v>7.32</v>
      </c>
      <c r="F28" s="157">
        <v>7.18</v>
      </c>
      <c r="G28" s="156">
        <v>1458</v>
      </c>
      <c r="H28" s="156">
        <v>1146</v>
      </c>
      <c r="I28" s="284">
        <v>394</v>
      </c>
      <c r="J28" s="284">
        <v>20</v>
      </c>
      <c r="K28" s="418">
        <f t="shared" si="0"/>
        <v>94.923857868020306</v>
      </c>
      <c r="L28" s="284">
        <v>505</v>
      </c>
      <c r="M28" s="284">
        <v>24</v>
      </c>
      <c r="N28" s="418">
        <f t="shared" si="1"/>
        <v>95.247524752475243</v>
      </c>
      <c r="O28" s="284">
        <v>1010</v>
      </c>
      <c r="P28" s="284">
        <v>101</v>
      </c>
      <c r="Q28" s="418">
        <f t="shared" si="2"/>
        <v>90</v>
      </c>
      <c r="R28" s="284"/>
      <c r="S28" s="284"/>
      <c r="T28" s="157"/>
      <c r="U28" s="157"/>
      <c r="V28" s="157"/>
      <c r="W28" s="157"/>
      <c r="X28" s="157"/>
      <c r="Y28" s="157"/>
      <c r="Z28" s="308"/>
      <c r="AA28" s="308"/>
      <c r="AB28" s="307"/>
      <c r="AC28" s="157"/>
      <c r="AD28" s="157"/>
      <c r="AE28" s="178" t="str">
        <f t="shared" si="3"/>
        <v/>
      </c>
      <c r="AF28" s="156"/>
      <c r="AG28" s="156"/>
      <c r="AH28" s="125" t="s">
        <v>276</v>
      </c>
      <c r="AI28" s="156" t="s">
        <v>277</v>
      </c>
      <c r="AJ28" s="156" t="s">
        <v>278</v>
      </c>
      <c r="AK28" s="292" t="s">
        <v>278</v>
      </c>
      <c r="AL28" s="312"/>
      <c r="AM28" s="234"/>
      <c r="AN28" s="234"/>
      <c r="AO28" s="162"/>
      <c r="AP28" s="315"/>
      <c r="AQ28" s="315"/>
      <c r="AR28" s="315"/>
      <c r="AS28" s="305"/>
      <c r="AT28" s="164"/>
      <c r="AU28" s="165"/>
      <c r="AV28" s="190"/>
      <c r="AW28" s="299"/>
      <c r="AX28" s="166"/>
      <c r="AY28" s="300"/>
      <c r="AZ28" s="325"/>
      <c r="BA28" s="326"/>
      <c r="BB28" s="326"/>
      <c r="BC28" s="320"/>
      <c r="BD28" s="320"/>
      <c r="BE28" s="320"/>
      <c r="BF28" s="320"/>
      <c r="BG28" s="162"/>
      <c r="BH28" s="234"/>
      <c r="BI28" s="234"/>
      <c r="BJ28" s="234"/>
      <c r="BK28" s="234"/>
      <c r="BL28" s="317"/>
      <c r="BM28" s="163"/>
      <c r="BN28" s="162"/>
      <c r="BO28" s="162"/>
      <c r="BP28" s="190"/>
      <c r="BQ28" s="429">
        <v>2</v>
      </c>
      <c r="BR28" s="426"/>
      <c r="BS28" s="427"/>
      <c r="BT28" s="427" t="s">
        <v>212</v>
      </c>
      <c r="BU28" s="428" t="s">
        <v>212</v>
      </c>
    </row>
    <row r="29" spans="1:73" s="41" customFormat="1" ht="24.95" customHeight="1" x14ac:dyDescent="0.25">
      <c r="A29" s="220" t="s">
        <v>51</v>
      </c>
      <c r="B29" s="221">
        <v>21</v>
      </c>
      <c r="C29" s="162">
        <v>29</v>
      </c>
      <c r="D29" s="162"/>
      <c r="E29" s="157"/>
      <c r="F29" s="157"/>
      <c r="G29" s="156"/>
      <c r="H29" s="156"/>
      <c r="I29" s="284"/>
      <c r="J29" s="284"/>
      <c r="K29" s="418" t="str">
        <f t="shared" si="0"/>
        <v/>
      </c>
      <c r="L29" s="284"/>
      <c r="M29" s="284"/>
      <c r="N29" s="418" t="str">
        <f t="shared" si="1"/>
        <v/>
      </c>
      <c r="O29" s="284"/>
      <c r="P29" s="284"/>
      <c r="Q29" s="418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08"/>
      <c r="AA29" s="308"/>
      <c r="AB29" s="307"/>
      <c r="AC29" s="157"/>
      <c r="AD29" s="157"/>
      <c r="AE29" s="178" t="str">
        <f t="shared" si="3"/>
        <v/>
      </c>
      <c r="AF29" s="156"/>
      <c r="AG29" s="156"/>
      <c r="AH29" s="125"/>
      <c r="AI29" s="156"/>
      <c r="AJ29" s="156"/>
      <c r="AK29" s="292"/>
      <c r="AL29" s="312"/>
      <c r="AM29" s="234"/>
      <c r="AN29" s="234"/>
      <c r="AO29" s="162"/>
      <c r="AP29" s="315"/>
      <c r="AQ29" s="315"/>
      <c r="AR29" s="315"/>
      <c r="AS29" s="305"/>
      <c r="AT29" s="164"/>
      <c r="AU29" s="165"/>
      <c r="AV29" s="190"/>
      <c r="AW29" s="299"/>
      <c r="AX29" s="166"/>
      <c r="AY29" s="300"/>
      <c r="AZ29" s="325"/>
      <c r="BA29" s="326"/>
      <c r="BB29" s="326"/>
      <c r="BC29" s="320"/>
      <c r="BD29" s="320"/>
      <c r="BE29" s="320"/>
      <c r="BF29" s="320"/>
      <c r="BG29" s="162"/>
      <c r="BH29" s="234"/>
      <c r="BI29" s="234"/>
      <c r="BJ29" s="234"/>
      <c r="BK29" s="234"/>
      <c r="BL29" s="317"/>
      <c r="BM29" s="163"/>
      <c r="BN29" s="162"/>
      <c r="BO29" s="162"/>
      <c r="BP29" s="190"/>
      <c r="BQ29" s="429">
        <v>2</v>
      </c>
      <c r="BR29" s="426"/>
      <c r="BS29" s="427"/>
      <c r="BT29" s="427" t="s">
        <v>212</v>
      </c>
      <c r="BU29" s="428" t="s">
        <v>212</v>
      </c>
    </row>
    <row r="30" spans="1:73" s="41" customFormat="1" ht="24.95" customHeight="1" x14ac:dyDescent="0.25">
      <c r="A30" s="220" t="s">
        <v>52</v>
      </c>
      <c r="B30" s="221">
        <v>22</v>
      </c>
      <c r="C30" s="162">
        <v>28</v>
      </c>
      <c r="D30" s="162"/>
      <c r="E30" s="157"/>
      <c r="F30" s="157"/>
      <c r="G30" s="156"/>
      <c r="H30" s="156"/>
      <c r="I30" s="284"/>
      <c r="J30" s="284"/>
      <c r="K30" s="418" t="str">
        <f t="shared" si="0"/>
        <v/>
      </c>
      <c r="L30" s="284"/>
      <c r="M30" s="284"/>
      <c r="N30" s="418" t="str">
        <f t="shared" si="1"/>
        <v/>
      </c>
      <c r="O30" s="284"/>
      <c r="P30" s="284"/>
      <c r="Q30" s="418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08"/>
      <c r="AA30" s="308"/>
      <c r="AB30" s="307"/>
      <c r="AC30" s="157"/>
      <c r="AD30" s="157"/>
      <c r="AE30" s="178" t="str">
        <f t="shared" si="3"/>
        <v/>
      </c>
      <c r="AF30" s="156"/>
      <c r="AG30" s="156"/>
      <c r="AH30" s="125"/>
      <c r="AI30" s="156"/>
      <c r="AJ30" s="156"/>
      <c r="AK30" s="292"/>
      <c r="AL30" s="312"/>
      <c r="AM30" s="234"/>
      <c r="AN30" s="234"/>
      <c r="AO30" s="162"/>
      <c r="AP30" s="315"/>
      <c r="AQ30" s="315"/>
      <c r="AR30" s="315"/>
      <c r="AS30" s="305"/>
      <c r="AT30" s="164"/>
      <c r="AU30" s="165"/>
      <c r="AV30" s="190"/>
      <c r="AW30" s="299"/>
      <c r="AX30" s="166"/>
      <c r="AY30" s="300"/>
      <c r="AZ30" s="325"/>
      <c r="BA30" s="326"/>
      <c r="BB30" s="326"/>
      <c r="BC30" s="320"/>
      <c r="BD30" s="320"/>
      <c r="BE30" s="320"/>
      <c r="BF30" s="320"/>
      <c r="BG30" s="162"/>
      <c r="BH30" s="234"/>
      <c r="BI30" s="234"/>
      <c r="BJ30" s="234"/>
      <c r="BK30" s="234"/>
      <c r="BL30" s="317"/>
      <c r="BM30" s="163"/>
      <c r="BN30" s="162"/>
      <c r="BO30" s="162"/>
      <c r="BP30" s="190"/>
      <c r="BQ30" s="429">
        <v>2</v>
      </c>
      <c r="BR30" s="426"/>
      <c r="BS30" s="427"/>
      <c r="BT30" s="427" t="s">
        <v>212</v>
      </c>
      <c r="BU30" s="428" t="s">
        <v>212</v>
      </c>
    </row>
    <row r="31" spans="1:73" s="41" customFormat="1" ht="24.95" customHeight="1" x14ac:dyDescent="0.25">
      <c r="A31" s="220" t="s">
        <v>53</v>
      </c>
      <c r="B31" s="221">
        <v>23</v>
      </c>
      <c r="C31" s="162">
        <v>29</v>
      </c>
      <c r="D31" s="162"/>
      <c r="E31" s="157"/>
      <c r="F31" s="157"/>
      <c r="G31" s="156"/>
      <c r="H31" s="156"/>
      <c r="I31" s="284"/>
      <c r="J31" s="284"/>
      <c r="K31" s="418" t="str">
        <f t="shared" si="0"/>
        <v/>
      </c>
      <c r="L31" s="284"/>
      <c r="M31" s="284"/>
      <c r="N31" s="418" t="str">
        <f t="shared" si="1"/>
        <v/>
      </c>
      <c r="O31" s="284"/>
      <c r="P31" s="284"/>
      <c r="Q31" s="418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08"/>
      <c r="AA31" s="308"/>
      <c r="AB31" s="307"/>
      <c r="AC31" s="157"/>
      <c r="AD31" s="157"/>
      <c r="AE31" s="178" t="str">
        <f t="shared" si="3"/>
        <v/>
      </c>
      <c r="AF31" s="156"/>
      <c r="AG31" s="156"/>
      <c r="AH31" s="125"/>
      <c r="AI31" s="156"/>
      <c r="AJ31" s="156"/>
      <c r="AK31" s="292"/>
      <c r="AL31" s="312"/>
      <c r="AM31" s="234"/>
      <c r="AN31" s="234"/>
      <c r="AO31" s="162"/>
      <c r="AP31" s="315"/>
      <c r="AQ31" s="315"/>
      <c r="AR31" s="315"/>
      <c r="AS31" s="305"/>
      <c r="AT31" s="164"/>
      <c r="AU31" s="165"/>
      <c r="AV31" s="190"/>
      <c r="AW31" s="299"/>
      <c r="AX31" s="166"/>
      <c r="AY31" s="300"/>
      <c r="AZ31" s="325"/>
      <c r="BA31" s="326"/>
      <c r="BB31" s="326"/>
      <c r="BC31" s="320"/>
      <c r="BD31" s="320"/>
      <c r="BE31" s="320"/>
      <c r="BF31" s="320"/>
      <c r="BG31" s="162"/>
      <c r="BH31" s="234"/>
      <c r="BI31" s="234"/>
      <c r="BJ31" s="234"/>
      <c r="BK31" s="234"/>
      <c r="BL31" s="317"/>
      <c r="BM31" s="163"/>
      <c r="BN31" s="162"/>
      <c r="BO31" s="162"/>
      <c r="BP31" s="190"/>
      <c r="BQ31" s="429">
        <v>2</v>
      </c>
      <c r="BR31" s="426"/>
      <c r="BS31" s="427"/>
      <c r="BT31" s="427" t="s">
        <v>212</v>
      </c>
      <c r="BU31" s="428" t="s">
        <v>212</v>
      </c>
    </row>
    <row r="32" spans="1:73" s="41" customFormat="1" ht="24.95" customHeight="1" x14ac:dyDescent="0.25">
      <c r="A32" s="220" t="s">
        <v>47</v>
      </c>
      <c r="B32" s="221">
        <v>24</v>
      </c>
      <c r="C32" s="162">
        <v>28</v>
      </c>
      <c r="D32" s="162"/>
      <c r="E32" s="157">
        <v>7.3</v>
      </c>
      <c r="F32" s="157">
        <v>7.09</v>
      </c>
      <c r="G32" s="156">
        <v>1117</v>
      </c>
      <c r="H32" s="156">
        <v>1075</v>
      </c>
      <c r="I32" s="284">
        <v>144</v>
      </c>
      <c r="J32" s="284">
        <v>18</v>
      </c>
      <c r="K32" s="418">
        <f t="shared" si="0"/>
        <v>87.5</v>
      </c>
      <c r="L32" s="284">
        <v>337</v>
      </c>
      <c r="M32" s="284">
        <v>23</v>
      </c>
      <c r="N32" s="418">
        <f t="shared" si="1"/>
        <v>93.175074183976264</v>
      </c>
      <c r="O32" s="284">
        <v>673</v>
      </c>
      <c r="P32" s="284">
        <v>80</v>
      </c>
      <c r="Q32" s="418">
        <f t="shared" si="2"/>
        <v>88.112927191679049</v>
      </c>
      <c r="R32" s="284"/>
      <c r="S32" s="284"/>
      <c r="T32" s="157"/>
      <c r="U32" s="157"/>
      <c r="V32" s="157"/>
      <c r="W32" s="157"/>
      <c r="X32" s="157"/>
      <c r="Y32" s="157"/>
      <c r="Z32" s="308"/>
      <c r="AA32" s="308"/>
      <c r="AB32" s="307"/>
      <c r="AC32" s="157"/>
      <c r="AD32" s="157"/>
      <c r="AE32" s="178" t="str">
        <f t="shared" si="3"/>
        <v/>
      </c>
      <c r="AF32" s="156"/>
      <c r="AG32" s="156"/>
      <c r="AH32" s="125" t="s">
        <v>276</v>
      </c>
      <c r="AI32" s="156" t="s">
        <v>277</v>
      </c>
      <c r="AJ32" s="156" t="s">
        <v>278</v>
      </c>
      <c r="AK32" s="292" t="s">
        <v>278</v>
      </c>
      <c r="AL32" s="312"/>
      <c r="AM32" s="234"/>
      <c r="AN32" s="234"/>
      <c r="AO32" s="162"/>
      <c r="AP32" s="315"/>
      <c r="AQ32" s="315"/>
      <c r="AR32" s="315"/>
      <c r="AS32" s="305"/>
      <c r="AT32" s="164"/>
      <c r="AU32" s="165"/>
      <c r="AV32" s="190"/>
      <c r="AW32" s="299"/>
      <c r="AX32" s="166"/>
      <c r="AY32" s="300"/>
      <c r="AZ32" s="325"/>
      <c r="BA32" s="326"/>
      <c r="BB32" s="326"/>
      <c r="BC32" s="320"/>
      <c r="BD32" s="320"/>
      <c r="BE32" s="320"/>
      <c r="BF32" s="320"/>
      <c r="BG32" s="162"/>
      <c r="BH32" s="234"/>
      <c r="BI32" s="234"/>
      <c r="BJ32" s="234"/>
      <c r="BK32" s="234"/>
      <c r="BL32" s="317"/>
      <c r="BM32" s="163"/>
      <c r="BN32" s="162"/>
      <c r="BO32" s="162"/>
      <c r="BP32" s="190"/>
      <c r="BQ32" s="429">
        <v>2</v>
      </c>
      <c r="BR32" s="426"/>
      <c r="BS32" s="427"/>
      <c r="BT32" s="427" t="s">
        <v>212</v>
      </c>
      <c r="BU32" s="428" t="s">
        <v>212</v>
      </c>
    </row>
    <row r="33" spans="1:73" s="41" customFormat="1" ht="24.95" customHeight="1" x14ac:dyDescent="0.25">
      <c r="A33" s="220" t="s">
        <v>48</v>
      </c>
      <c r="B33" s="221">
        <v>25</v>
      </c>
      <c r="C33" s="162">
        <v>30</v>
      </c>
      <c r="D33" s="162"/>
      <c r="E33" s="157"/>
      <c r="F33" s="157"/>
      <c r="G33" s="156"/>
      <c r="H33" s="156"/>
      <c r="I33" s="284"/>
      <c r="J33" s="284"/>
      <c r="K33" s="418" t="str">
        <f t="shared" si="0"/>
        <v/>
      </c>
      <c r="L33" s="284"/>
      <c r="M33" s="284"/>
      <c r="N33" s="418" t="str">
        <f t="shared" si="1"/>
        <v/>
      </c>
      <c r="O33" s="284"/>
      <c r="P33" s="284"/>
      <c r="Q33" s="418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08"/>
      <c r="AA33" s="308"/>
      <c r="AB33" s="307"/>
      <c r="AC33" s="157"/>
      <c r="AD33" s="157"/>
      <c r="AE33" s="178" t="str">
        <f t="shared" si="3"/>
        <v/>
      </c>
      <c r="AF33" s="156"/>
      <c r="AG33" s="156"/>
      <c r="AH33" s="125"/>
      <c r="AI33" s="156"/>
      <c r="AJ33" s="156"/>
      <c r="AK33" s="292"/>
      <c r="AL33" s="312"/>
      <c r="AM33" s="234"/>
      <c r="AN33" s="234"/>
      <c r="AO33" s="162"/>
      <c r="AP33" s="315"/>
      <c r="AQ33" s="315"/>
      <c r="AR33" s="315"/>
      <c r="AS33" s="305"/>
      <c r="AT33" s="164"/>
      <c r="AU33" s="165"/>
      <c r="AV33" s="190"/>
      <c r="AW33" s="299"/>
      <c r="AX33" s="166"/>
      <c r="AY33" s="300"/>
      <c r="AZ33" s="325"/>
      <c r="BA33" s="326"/>
      <c r="BB33" s="326"/>
      <c r="BC33" s="320"/>
      <c r="BD33" s="320"/>
      <c r="BE33" s="320"/>
      <c r="BF33" s="320"/>
      <c r="BG33" s="162"/>
      <c r="BH33" s="234"/>
      <c r="BI33" s="234"/>
      <c r="BJ33" s="234"/>
      <c r="BK33" s="234"/>
      <c r="BL33" s="317"/>
      <c r="BM33" s="163"/>
      <c r="BN33" s="162"/>
      <c r="BO33" s="162"/>
      <c r="BP33" s="190"/>
      <c r="BQ33" s="429">
        <v>2</v>
      </c>
      <c r="BR33" s="426"/>
      <c r="BS33" s="427"/>
      <c r="BT33" s="427" t="s">
        <v>212</v>
      </c>
      <c r="BU33" s="428" t="s">
        <v>212</v>
      </c>
    </row>
    <row r="34" spans="1:73" s="41" customFormat="1" ht="24.95" customHeight="1" x14ac:dyDescent="0.25">
      <c r="A34" s="220" t="s">
        <v>49</v>
      </c>
      <c r="B34" s="221">
        <v>26</v>
      </c>
      <c r="C34" s="162">
        <v>28</v>
      </c>
      <c r="D34" s="162"/>
      <c r="E34" s="157"/>
      <c r="F34" s="157"/>
      <c r="G34" s="156"/>
      <c r="H34" s="156"/>
      <c r="I34" s="284"/>
      <c r="J34" s="284"/>
      <c r="K34" s="418" t="str">
        <f t="shared" si="0"/>
        <v/>
      </c>
      <c r="L34" s="284"/>
      <c r="M34" s="284"/>
      <c r="N34" s="418" t="str">
        <f t="shared" si="1"/>
        <v/>
      </c>
      <c r="O34" s="284"/>
      <c r="P34" s="284"/>
      <c r="Q34" s="418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08"/>
      <c r="AA34" s="308"/>
      <c r="AB34" s="307"/>
      <c r="AC34" s="157"/>
      <c r="AD34" s="157"/>
      <c r="AE34" s="178" t="str">
        <f t="shared" si="3"/>
        <v/>
      </c>
      <c r="AF34" s="156"/>
      <c r="AG34" s="156"/>
      <c r="AH34" s="125"/>
      <c r="AI34" s="156"/>
      <c r="AJ34" s="156"/>
      <c r="AK34" s="292"/>
      <c r="AL34" s="312"/>
      <c r="AM34" s="234"/>
      <c r="AN34" s="234"/>
      <c r="AO34" s="162"/>
      <c r="AP34" s="315"/>
      <c r="AQ34" s="315"/>
      <c r="AR34" s="315"/>
      <c r="AS34" s="305"/>
      <c r="AT34" s="164"/>
      <c r="AU34" s="165"/>
      <c r="AV34" s="190"/>
      <c r="AW34" s="299"/>
      <c r="AX34" s="166"/>
      <c r="AY34" s="300"/>
      <c r="AZ34" s="325"/>
      <c r="BA34" s="326"/>
      <c r="BB34" s="326"/>
      <c r="BC34" s="320"/>
      <c r="BD34" s="320"/>
      <c r="BE34" s="320"/>
      <c r="BF34" s="320"/>
      <c r="BG34" s="162"/>
      <c r="BH34" s="234"/>
      <c r="BI34" s="234"/>
      <c r="BJ34" s="234"/>
      <c r="BK34" s="234"/>
      <c r="BL34" s="317"/>
      <c r="BM34" s="163"/>
      <c r="BN34" s="162"/>
      <c r="BO34" s="162"/>
      <c r="BP34" s="190"/>
      <c r="BQ34" s="429">
        <v>2</v>
      </c>
      <c r="BR34" s="426"/>
      <c r="BS34" s="427"/>
      <c r="BT34" s="427" t="s">
        <v>212</v>
      </c>
      <c r="BU34" s="428" t="s">
        <v>212</v>
      </c>
    </row>
    <row r="35" spans="1:73" s="41" customFormat="1" ht="24.95" customHeight="1" x14ac:dyDescent="0.25">
      <c r="A35" s="220" t="s">
        <v>50</v>
      </c>
      <c r="B35" s="221">
        <v>27</v>
      </c>
      <c r="C35" s="162">
        <v>29</v>
      </c>
      <c r="D35" s="162"/>
      <c r="E35" s="157">
        <v>7.2</v>
      </c>
      <c r="F35" s="157">
        <v>7.14</v>
      </c>
      <c r="G35" s="156">
        <v>1975</v>
      </c>
      <c r="H35" s="156">
        <v>1511</v>
      </c>
      <c r="I35" s="284">
        <v>291</v>
      </c>
      <c r="J35" s="284">
        <v>22</v>
      </c>
      <c r="K35" s="418">
        <f t="shared" si="0"/>
        <v>92.439862542955325</v>
      </c>
      <c r="L35" s="284">
        <v>373</v>
      </c>
      <c r="M35" s="284">
        <v>24</v>
      </c>
      <c r="N35" s="418">
        <f t="shared" si="1"/>
        <v>93.565683646112603</v>
      </c>
      <c r="O35" s="284">
        <v>746</v>
      </c>
      <c r="P35" s="284">
        <v>96</v>
      </c>
      <c r="Q35" s="418">
        <f t="shared" si="2"/>
        <v>87.131367292225207</v>
      </c>
      <c r="R35" s="284"/>
      <c r="S35" s="284"/>
      <c r="T35" s="157"/>
      <c r="U35" s="157"/>
      <c r="V35" s="157"/>
      <c r="W35" s="157"/>
      <c r="X35" s="157"/>
      <c r="Y35" s="157"/>
      <c r="Z35" s="308"/>
      <c r="AA35" s="308"/>
      <c r="AB35" s="307"/>
      <c r="AC35" s="157"/>
      <c r="AD35" s="157"/>
      <c r="AE35" s="178" t="str">
        <f t="shared" si="3"/>
        <v/>
      </c>
      <c r="AF35" s="156"/>
      <c r="AG35" s="156"/>
      <c r="AH35" s="125" t="s">
        <v>276</v>
      </c>
      <c r="AI35" s="156" t="s">
        <v>277</v>
      </c>
      <c r="AJ35" s="156" t="s">
        <v>278</v>
      </c>
      <c r="AK35" s="292" t="s">
        <v>278</v>
      </c>
      <c r="AL35" s="312"/>
      <c r="AM35" s="234"/>
      <c r="AN35" s="234"/>
      <c r="AO35" s="162"/>
      <c r="AP35" s="315"/>
      <c r="AQ35" s="315"/>
      <c r="AR35" s="315"/>
      <c r="AS35" s="305"/>
      <c r="AT35" s="164"/>
      <c r="AU35" s="165"/>
      <c r="AV35" s="190"/>
      <c r="AW35" s="299">
        <v>35</v>
      </c>
      <c r="AX35" s="166"/>
      <c r="AY35" s="300"/>
      <c r="AZ35" s="325"/>
      <c r="BA35" s="326"/>
      <c r="BB35" s="326"/>
      <c r="BC35" s="320"/>
      <c r="BD35" s="320"/>
      <c r="BE35" s="320"/>
      <c r="BF35" s="320"/>
      <c r="BG35" s="162"/>
      <c r="BH35" s="234"/>
      <c r="BI35" s="234"/>
      <c r="BJ35" s="234"/>
      <c r="BK35" s="234"/>
      <c r="BL35" s="317"/>
      <c r="BM35" s="163"/>
      <c r="BN35" s="162"/>
      <c r="BO35" s="162"/>
      <c r="BP35" s="190"/>
      <c r="BQ35" s="429">
        <v>3</v>
      </c>
      <c r="BR35" s="426"/>
      <c r="BS35" s="427"/>
      <c r="BT35" s="427" t="s">
        <v>212</v>
      </c>
      <c r="BU35" s="428" t="s">
        <v>212</v>
      </c>
    </row>
    <row r="36" spans="1:73" s="41" customFormat="1" ht="24.95" customHeight="1" x14ac:dyDescent="0.25">
      <c r="A36" s="220" t="s">
        <v>51</v>
      </c>
      <c r="B36" s="221">
        <v>28</v>
      </c>
      <c r="C36" s="162">
        <v>26</v>
      </c>
      <c r="D36" s="162"/>
      <c r="E36" s="157"/>
      <c r="F36" s="157"/>
      <c r="G36" s="156"/>
      <c r="H36" s="156"/>
      <c r="I36" s="284"/>
      <c r="J36" s="284"/>
      <c r="K36" s="418" t="str">
        <f t="shared" si="0"/>
        <v/>
      </c>
      <c r="L36" s="284"/>
      <c r="M36" s="284"/>
      <c r="N36" s="418" t="str">
        <f t="shared" si="1"/>
        <v/>
      </c>
      <c r="O36" s="284"/>
      <c r="P36" s="284"/>
      <c r="Q36" s="418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08"/>
      <c r="AA36" s="308"/>
      <c r="AB36" s="307"/>
      <c r="AC36" s="157"/>
      <c r="AD36" s="157"/>
      <c r="AE36" s="178" t="str">
        <f t="shared" si="3"/>
        <v/>
      </c>
      <c r="AF36" s="156"/>
      <c r="AG36" s="156"/>
      <c r="AH36" s="125"/>
      <c r="AI36" s="156"/>
      <c r="AJ36" s="156"/>
      <c r="AK36" s="292"/>
      <c r="AL36" s="312"/>
      <c r="AM36" s="234"/>
      <c r="AN36" s="234"/>
      <c r="AO36" s="162"/>
      <c r="AP36" s="315"/>
      <c r="AQ36" s="315"/>
      <c r="AR36" s="315"/>
      <c r="AS36" s="305"/>
      <c r="AT36" s="164"/>
      <c r="AU36" s="165"/>
      <c r="AV36" s="190"/>
      <c r="AW36" s="299"/>
      <c r="AX36" s="166"/>
      <c r="AY36" s="300"/>
      <c r="AZ36" s="325"/>
      <c r="BA36" s="326"/>
      <c r="BB36" s="326"/>
      <c r="BC36" s="320"/>
      <c r="BD36" s="320"/>
      <c r="BE36" s="320"/>
      <c r="BF36" s="320"/>
      <c r="BG36" s="162"/>
      <c r="BH36" s="234"/>
      <c r="BI36" s="234"/>
      <c r="BJ36" s="234"/>
      <c r="BK36" s="234"/>
      <c r="BL36" s="317"/>
      <c r="BM36" s="163"/>
      <c r="BN36" s="162"/>
      <c r="BO36" s="162"/>
      <c r="BP36" s="190"/>
      <c r="BQ36" s="429">
        <v>2</v>
      </c>
      <c r="BR36" s="426"/>
      <c r="BS36" s="427"/>
      <c r="BT36" s="427" t="s">
        <v>212</v>
      </c>
      <c r="BU36" s="428" t="s">
        <v>212</v>
      </c>
    </row>
    <row r="37" spans="1:73" s="41" customFormat="1" ht="24.95" customHeight="1" x14ac:dyDescent="0.25">
      <c r="A37" s="220" t="s">
        <v>52</v>
      </c>
      <c r="B37" s="221">
        <v>29</v>
      </c>
      <c r="C37" s="162">
        <v>24</v>
      </c>
      <c r="D37" s="162"/>
      <c r="E37" s="157"/>
      <c r="F37" s="157"/>
      <c r="G37" s="156"/>
      <c r="H37" s="156"/>
      <c r="I37" s="284"/>
      <c r="J37" s="284"/>
      <c r="K37" s="418" t="str">
        <f t="shared" si="0"/>
        <v/>
      </c>
      <c r="L37" s="284"/>
      <c r="M37" s="284"/>
      <c r="N37" s="418" t="str">
        <f t="shared" si="1"/>
        <v/>
      </c>
      <c r="O37" s="284"/>
      <c r="P37" s="284"/>
      <c r="Q37" s="418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08"/>
      <c r="AA37" s="308"/>
      <c r="AB37" s="307"/>
      <c r="AC37" s="157"/>
      <c r="AD37" s="157"/>
      <c r="AE37" s="178" t="str">
        <f t="shared" si="3"/>
        <v/>
      </c>
      <c r="AF37" s="156"/>
      <c r="AG37" s="156"/>
      <c r="AH37" s="125"/>
      <c r="AI37" s="156"/>
      <c r="AJ37" s="156"/>
      <c r="AK37" s="292"/>
      <c r="AL37" s="312"/>
      <c r="AM37" s="234"/>
      <c r="AN37" s="234"/>
      <c r="AO37" s="162"/>
      <c r="AP37" s="315"/>
      <c r="AQ37" s="315"/>
      <c r="AR37" s="315"/>
      <c r="AS37" s="305"/>
      <c r="AT37" s="164"/>
      <c r="AU37" s="165"/>
      <c r="AV37" s="190"/>
      <c r="AW37" s="299"/>
      <c r="AX37" s="166"/>
      <c r="AY37" s="300"/>
      <c r="AZ37" s="325"/>
      <c r="BA37" s="326"/>
      <c r="BB37" s="326"/>
      <c r="BC37" s="320"/>
      <c r="BD37" s="320"/>
      <c r="BE37" s="320"/>
      <c r="BF37" s="320"/>
      <c r="BG37" s="162"/>
      <c r="BH37" s="234"/>
      <c r="BI37" s="234"/>
      <c r="BJ37" s="234"/>
      <c r="BK37" s="234"/>
      <c r="BL37" s="317"/>
      <c r="BM37" s="163"/>
      <c r="BN37" s="162"/>
      <c r="BO37" s="162"/>
      <c r="BP37" s="190"/>
      <c r="BQ37" s="429">
        <v>1</v>
      </c>
      <c r="BR37" s="430"/>
      <c r="BS37" s="427"/>
      <c r="BT37" s="427"/>
      <c r="BU37" s="431"/>
    </row>
    <row r="38" spans="1:73" s="41" customFormat="1" ht="24.95" customHeight="1" x14ac:dyDescent="0.25">
      <c r="A38" s="220" t="s">
        <v>53</v>
      </c>
      <c r="B38" s="221">
        <v>30</v>
      </c>
      <c r="C38" s="162">
        <v>28</v>
      </c>
      <c r="D38" s="162"/>
      <c r="E38" s="157"/>
      <c r="F38" s="157"/>
      <c r="G38" s="156"/>
      <c r="H38" s="156"/>
      <c r="I38" s="284"/>
      <c r="J38" s="284"/>
      <c r="K38" s="418" t="str">
        <f t="shared" si="0"/>
        <v/>
      </c>
      <c r="L38" s="284"/>
      <c r="M38" s="284"/>
      <c r="N38" s="418" t="str">
        <f t="shared" si="1"/>
        <v/>
      </c>
      <c r="O38" s="284"/>
      <c r="P38" s="284"/>
      <c r="Q38" s="418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08"/>
      <c r="AA38" s="308"/>
      <c r="AB38" s="307"/>
      <c r="AC38" s="157"/>
      <c r="AD38" s="157"/>
      <c r="AE38" s="178" t="str">
        <f t="shared" si="3"/>
        <v/>
      </c>
      <c r="AF38" s="156"/>
      <c r="AG38" s="156"/>
      <c r="AH38" s="125"/>
      <c r="AI38" s="156"/>
      <c r="AJ38" s="156"/>
      <c r="AK38" s="292"/>
      <c r="AL38" s="312"/>
      <c r="AM38" s="234"/>
      <c r="AN38" s="234"/>
      <c r="AO38" s="162"/>
      <c r="AP38" s="315"/>
      <c r="AQ38" s="315"/>
      <c r="AR38" s="315"/>
      <c r="AS38" s="305"/>
      <c r="AT38" s="164"/>
      <c r="AU38" s="165"/>
      <c r="AV38" s="190"/>
      <c r="AW38" s="299"/>
      <c r="AX38" s="166"/>
      <c r="AY38" s="300"/>
      <c r="AZ38" s="325"/>
      <c r="BA38" s="326"/>
      <c r="BB38" s="326"/>
      <c r="BC38" s="320"/>
      <c r="BD38" s="320"/>
      <c r="BE38" s="320"/>
      <c r="BF38" s="320"/>
      <c r="BG38" s="162"/>
      <c r="BH38" s="234"/>
      <c r="BI38" s="234"/>
      <c r="BJ38" s="234"/>
      <c r="BK38" s="234"/>
      <c r="BL38" s="317"/>
      <c r="BM38" s="163"/>
      <c r="BN38" s="162"/>
      <c r="BO38" s="162"/>
      <c r="BP38" s="190"/>
      <c r="BQ38" s="429">
        <v>2</v>
      </c>
      <c r="BR38" s="426"/>
      <c r="BS38" s="427"/>
      <c r="BT38" s="427" t="s">
        <v>212</v>
      </c>
      <c r="BU38" s="428"/>
    </row>
    <row r="39" spans="1:73" s="41" customFormat="1" ht="24.95" customHeight="1" thickBot="1" x14ac:dyDescent="0.3">
      <c r="A39" s="222"/>
      <c r="B39" s="223"/>
      <c r="C39" s="167"/>
      <c r="D39" s="167"/>
      <c r="E39" s="157"/>
      <c r="F39" s="157"/>
      <c r="G39" s="156"/>
      <c r="H39" s="156"/>
      <c r="I39" s="284"/>
      <c r="J39" s="284"/>
      <c r="K39" s="418" t="str">
        <f t="shared" si="0"/>
        <v/>
      </c>
      <c r="L39" s="284"/>
      <c r="M39" s="284"/>
      <c r="N39" s="418" t="str">
        <f t="shared" si="1"/>
        <v/>
      </c>
      <c r="O39" s="284"/>
      <c r="P39" s="284"/>
      <c r="Q39" s="418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08"/>
      <c r="AA39" s="308"/>
      <c r="AB39" s="307"/>
      <c r="AC39" s="157"/>
      <c r="AD39" s="157"/>
      <c r="AE39" s="178" t="str">
        <f t="shared" si="3"/>
        <v/>
      </c>
      <c r="AF39" s="156"/>
      <c r="AG39" s="156"/>
      <c r="AH39" s="125"/>
      <c r="AI39" s="156"/>
      <c r="AJ39" s="156"/>
      <c r="AK39" s="292"/>
      <c r="AL39" s="313"/>
      <c r="AM39" s="235"/>
      <c r="AN39" s="235"/>
      <c r="AO39" s="167"/>
      <c r="AP39" s="316"/>
      <c r="AQ39" s="316"/>
      <c r="AR39" s="316"/>
      <c r="AS39" s="306"/>
      <c r="AT39" s="169"/>
      <c r="AU39" s="170"/>
      <c r="AV39" s="296"/>
      <c r="AW39" s="302"/>
      <c r="AX39" s="171"/>
      <c r="AY39" s="303"/>
      <c r="AZ39" s="327"/>
      <c r="BA39" s="328"/>
      <c r="BB39" s="328"/>
      <c r="BC39" s="321"/>
      <c r="BD39" s="321"/>
      <c r="BE39" s="321"/>
      <c r="BF39" s="321"/>
      <c r="BG39" s="167"/>
      <c r="BH39" s="235"/>
      <c r="BI39" s="235"/>
      <c r="BJ39" s="235"/>
      <c r="BK39" s="235"/>
      <c r="BL39" s="318"/>
      <c r="BM39" s="168"/>
      <c r="BN39" s="167"/>
      <c r="BO39" s="167"/>
      <c r="BP39" s="296"/>
      <c r="BQ39" s="432"/>
      <c r="BR39" s="426"/>
      <c r="BS39" s="427"/>
      <c r="BT39" s="427" t="s">
        <v>212</v>
      </c>
      <c r="BU39" s="428" t="s">
        <v>212</v>
      </c>
    </row>
    <row r="40" spans="1:73" s="41" customFormat="1" ht="24.95" customHeight="1" thickBot="1" x14ac:dyDescent="0.3">
      <c r="A40" s="111" t="s">
        <v>11</v>
      </c>
      <c r="B40" s="245"/>
      <c r="C40" s="172">
        <f>IF(SUM(C9:C39)=0,"",SUM(C9:C39))</f>
        <v>1007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55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2">
        <f t="shared" ref="BC40:BE40" si="4">SUM(BC9:BC39)</f>
        <v>0</v>
      </c>
      <c r="BD40" s="172">
        <f t="shared" si="4"/>
        <v>0</v>
      </c>
      <c r="BE40" s="172">
        <f t="shared" si="4"/>
        <v>0</v>
      </c>
      <c r="BF40" s="433"/>
      <c r="BG40" s="434"/>
      <c r="BH40" s="434"/>
      <c r="BI40" s="434"/>
      <c r="BJ40" s="435"/>
      <c r="BK40" s="293"/>
      <c r="BL40" s="309"/>
      <c r="BM40" s="177"/>
      <c r="BN40" s="293"/>
      <c r="BO40" s="293"/>
      <c r="BP40" s="310"/>
      <c r="BQ40" s="172">
        <f>SUM(BQ9:BQ39)</f>
        <v>60</v>
      </c>
      <c r="BR40" s="172">
        <f>SUM(BR9:BR39)</f>
        <v>0</v>
      </c>
      <c r="BS40" s="172">
        <f>SUM(BS9:BS39)</f>
        <v>0</v>
      </c>
      <c r="BT40" s="172"/>
      <c r="BU40" s="172"/>
    </row>
    <row r="41" spans="1:73" s="41" customFormat="1" ht="24.95" customHeight="1" x14ac:dyDescent="0.25">
      <c r="A41" s="112" t="s">
        <v>12</v>
      </c>
      <c r="B41" s="246"/>
      <c r="C41" s="178">
        <f t="shared" ref="C41:AE41" si="5">IF(SUM(C9:C39)=0,"",AVERAGE(C9:C39))</f>
        <v>33.56666666666667</v>
      </c>
      <c r="D41" s="178" t="str">
        <f t="shared" si="5"/>
        <v/>
      </c>
      <c r="E41" s="179">
        <f t="shared" si="5"/>
        <v>7.2577777777777772</v>
      </c>
      <c r="F41" s="179">
        <f t="shared" si="5"/>
        <v>7.0844444444444452</v>
      </c>
      <c r="G41" s="178">
        <f t="shared" si="5"/>
        <v>1501.4444444444443</v>
      </c>
      <c r="H41" s="178">
        <f t="shared" si="5"/>
        <v>1229.3333333333333</v>
      </c>
      <c r="I41" s="178">
        <f t="shared" si="5"/>
        <v>290.11111111111109</v>
      </c>
      <c r="J41" s="178">
        <f t="shared" si="5"/>
        <v>16.611111111111111</v>
      </c>
      <c r="K41" s="180">
        <f t="shared" si="5"/>
        <v>93.733448440611454</v>
      </c>
      <c r="L41" s="178">
        <f t="shared" si="5"/>
        <v>422</v>
      </c>
      <c r="M41" s="178">
        <f t="shared" si="5"/>
        <v>20.633333333333333</v>
      </c>
      <c r="N41" s="180">
        <f t="shared" si="5"/>
        <v>93.85255202544036</v>
      </c>
      <c r="O41" s="178">
        <f t="shared" si="5"/>
        <v>844</v>
      </c>
      <c r="P41" s="178">
        <f t="shared" si="5"/>
        <v>87.111111111111114</v>
      </c>
      <c r="Q41" s="180">
        <f t="shared" si="5"/>
        <v>87.06862317643936</v>
      </c>
      <c r="R41" s="180" t="str">
        <f t="shared" si="5"/>
        <v/>
      </c>
      <c r="S41" s="180" t="str">
        <f t="shared" si="5"/>
        <v/>
      </c>
      <c r="T41" s="180" t="str">
        <f t="shared" si="5"/>
        <v/>
      </c>
      <c r="U41" s="180" t="str">
        <f t="shared" si="5"/>
        <v/>
      </c>
      <c r="V41" s="179" t="str">
        <f t="shared" si="5"/>
        <v/>
      </c>
      <c r="W41" s="179" t="str">
        <f t="shared" si="5"/>
        <v/>
      </c>
      <c r="X41" s="179" t="str">
        <f t="shared" si="5"/>
        <v/>
      </c>
      <c r="Y41" s="179" t="str">
        <f t="shared" si="5"/>
        <v/>
      </c>
      <c r="Z41" s="180" t="str">
        <f t="shared" si="5"/>
        <v/>
      </c>
      <c r="AA41" s="180" t="str">
        <f t="shared" si="5"/>
        <v/>
      </c>
      <c r="AB41" s="180" t="str">
        <f t="shared" si="5"/>
        <v/>
      </c>
      <c r="AC41" s="180">
        <f t="shared" si="5"/>
        <v>10.1</v>
      </c>
      <c r="AD41" s="180">
        <f t="shared" si="5"/>
        <v>8.5</v>
      </c>
      <c r="AE41" s="180">
        <f t="shared" si="5"/>
        <v>15.84158415841584</v>
      </c>
      <c r="AF41" s="178"/>
      <c r="AG41" s="178"/>
      <c r="AH41" s="178"/>
      <c r="AI41" s="178"/>
      <c r="AJ41" s="178"/>
      <c r="AK41" s="178"/>
      <c r="AL41" s="180" t="str">
        <f t="shared" ref="AL41:BE41" si="6">IF(SUM(AL9:AL39)=0,"",AVERAGE(AL9:AL39))</f>
        <v/>
      </c>
      <c r="AM41" s="180" t="str">
        <f t="shared" si="6"/>
        <v/>
      </c>
      <c r="AN41" s="180" t="str">
        <f t="shared" si="6"/>
        <v/>
      </c>
      <c r="AO41" s="180" t="str">
        <f t="shared" si="6"/>
        <v/>
      </c>
      <c r="AP41" s="180" t="str">
        <f t="shared" si="6"/>
        <v/>
      </c>
      <c r="AQ41" s="180" t="str">
        <f t="shared" si="6"/>
        <v/>
      </c>
      <c r="AR41" s="180" t="str">
        <f t="shared" si="6"/>
        <v/>
      </c>
      <c r="AS41" s="180" t="str">
        <f t="shared" si="6"/>
        <v/>
      </c>
      <c r="AT41" s="180" t="str">
        <f t="shared" si="6"/>
        <v/>
      </c>
      <c r="AU41" s="180" t="str">
        <f t="shared" si="6"/>
        <v/>
      </c>
      <c r="AV41" s="180" t="str">
        <f t="shared" si="6"/>
        <v/>
      </c>
      <c r="AW41" s="180">
        <f t="shared" si="6"/>
        <v>27.5</v>
      </c>
      <c r="AX41" s="180" t="str">
        <f t="shared" si="6"/>
        <v/>
      </c>
      <c r="AY41" s="180" t="str">
        <f t="shared" si="6"/>
        <v/>
      </c>
      <c r="AZ41" s="180" t="str">
        <f t="shared" si="6"/>
        <v/>
      </c>
      <c r="BA41" s="180" t="str">
        <f t="shared" si="6"/>
        <v/>
      </c>
      <c r="BB41" s="180" t="str">
        <f t="shared" si="6"/>
        <v/>
      </c>
      <c r="BC41" s="180" t="str">
        <f t="shared" si="6"/>
        <v/>
      </c>
      <c r="BD41" s="180" t="str">
        <f t="shared" si="6"/>
        <v/>
      </c>
      <c r="BE41" s="180" t="str">
        <f t="shared" si="6"/>
        <v/>
      </c>
      <c r="BF41" s="436"/>
      <c r="BG41" s="436"/>
      <c r="BH41" s="436"/>
      <c r="BI41" s="436"/>
      <c r="BJ41" s="437"/>
      <c r="BK41" s="178"/>
      <c r="BL41" s="180"/>
      <c r="BM41" s="179"/>
      <c r="BN41" s="178"/>
      <c r="BO41" s="178"/>
      <c r="BP41" s="181"/>
      <c r="BQ41" s="180">
        <f t="shared" ref="BQ41:BU41" si="7">IF(SUM(BQ9:BQ39)=0,"",AVERAGE(BQ9:BQ39))</f>
        <v>2</v>
      </c>
      <c r="BR41" s="180" t="str">
        <f t="shared" si="7"/>
        <v/>
      </c>
      <c r="BS41" s="180" t="str">
        <f t="shared" si="7"/>
        <v/>
      </c>
      <c r="BT41" s="180" t="str">
        <f t="shared" si="7"/>
        <v/>
      </c>
      <c r="BU41" s="180" t="str">
        <f t="shared" si="7"/>
        <v/>
      </c>
    </row>
    <row r="42" spans="1:73" s="41" customFormat="1" ht="24.95" customHeight="1" x14ac:dyDescent="0.25">
      <c r="A42" s="113" t="s">
        <v>14</v>
      </c>
      <c r="B42" s="247"/>
      <c r="C42" s="182">
        <f>MIN(C9:C39)</f>
        <v>24</v>
      </c>
      <c r="D42" s="182">
        <f t="shared" ref="D42:AE42" si="8">MIN(D9:D39)</f>
        <v>0</v>
      </c>
      <c r="E42" s="183">
        <f t="shared" si="8"/>
        <v>6.98</v>
      </c>
      <c r="F42" s="183">
        <f t="shared" si="8"/>
        <v>6.56</v>
      </c>
      <c r="G42" s="182">
        <f t="shared" si="8"/>
        <v>950</v>
      </c>
      <c r="H42" s="182">
        <f t="shared" si="8"/>
        <v>1000</v>
      </c>
      <c r="I42" s="182">
        <f t="shared" si="8"/>
        <v>144</v>
      </c>
      <c r="J42" s="182">
        <f t="shared" si="8"/>
        <v>9.5</v>
      </c>
      <c r="K42" s="184">
        <f t="shared" si="8"/>
        <v>87.5</v>
      </c>
      <c r="L42" s="182">
        <f t="shared" si="8"/>
        <v>120</v>
      </c>
      <c r="M42" s="182">
        <f t="shared" si="8"/>
        <v>15</v>
      </c>
      <c r="N42" s="184">
        <f t="shared" si="8"/>
        <v>87.416666666666671</v>
      </c>
      <c r="O42" s="182">
        <f t="shared" si="8"/>
        <v>242</v>
      </c>
      <c r="P42" s="182">
        <f t="shared" si="8"/>
        <v>68</v>
      </c>
      <c r="Q42" s="184">
        <f t="shared" si="8"/>
        <v>71.900826446281002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3">
        <f t="shared" si="8"/>
        <v>0</v>
      </c>
      <c r="W42" s="183">
        <f t="shared" si="8"/>
        <v>0</v>
      </c>
      <c r="X42" s="183">
        <f t="shared" si="8"/>
        <v>0</v>
      </c>
      <c r="Y42" s="183">
        <f t="shared" si="8"/>
        <v>0</v>
      </c>
      <c r="Z42" s="184">
        <f t="shared" si="8"/>
        <v>0</v>
      </c>
      <c r="AA42" s="184">
        <f t="shared" si="8"/>
        <v>0</v>
      </c>
      <c r="AB42" s="184">
        <f t="shared" si="8"/>
        <v>0</v>
      </c>
      <c r="AC42" s="184">
        <f t="shared" si="8"/>
        <v>10.1</v>
      </c>
      <c r="AD42" s="184">
        <f>MAX(AD8:AD38)</f>
        <v>8.5</v>
      </c>
      <c r="AE42" s="184">
        <f t="shared" si="8"/>
        <v>15.84158415841584</v>
      </c>
      <c r="AF42" s="182"/>
      <c r="AG42" s="182"/>
      <c r="AH42" s="182"/>
      <c r="AI42" s="182"/>
      <c r="AJ42" s="182"/>
      <c r="AK42" s="182"/>
      <c r="AL42" s="184">
        <f t="shared" ref="AL42:AY42" si="9">MIN(AL9:AL39)</f>
        <v>0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0</v>
      </c>
      <c r="AR42" s="184">
        <f t="shared" si="9"/>
        <v>0</v>
      </c>
      <c r="AS42" s="184">
        <f t="shared" si="9"/>
        <v>0</v>
      </c>
      <c r="AT42" s="184">
        <f t="shared" si="9"/>
        <v>0</v>
      </c>
      <c r="AU42" s="184">
        <f t="shared" si="9"/>
        <v>0</v>
      </c>
      <c r="AV42" s="184">
        <f t="shared" si="9"/>
        <v>0</v>
      </c>
      <c r="AW42" s="184">
        <f t="shared" si="9"/>
        <v>20</v>
      </c>
      <c r="AX42" s="184">
        <f t="shared" si="9"/>
        <v>0</v>
      </c>
      <c r="AY42" s="184">
        <f t="shared" si="9"/>
        <v>0</v>
      </c>
      <c r="AZ42" s="182"/>
      <c r="BA42" s="182"/>
      <c r="BB42" s="184">
        <f t="shared" ref="BB42:BE42" si="10">MIN(BB9:BB39)</f>
        <v>0</v>
      </c>
      <c r="BC42" s="184">
        <f t="shared" si="10"/>
        <v>0</v>
      </c>
      <c r="BD42" s="184">
        <f t="shared" si="10"/>
        <v>0</v>
      </c>
      <c r="BE42" s="184">
        <f t="shared" si="10"/>
        <v>0</v>
      </c>
      <c r="BF42" s="438"/>
      <c r="BG42" s="438"/>
      <c r="BH42" s="438"/>
      <c r="BI42" s="438"/>
      <c r="BJ42" s="439"/>
      <c r="BK42" s="182"/>
      <c r="BL42" s="184"/>
      <c r="BM42" s="183"/>
      <c r="BN42" s="182"/>
      <c r="BO42" s="182"/>
      <c r="BP42" s="185"/>
      <c r="BQ42" s="184">
        <f t="shared" ref="BQ42:BU42" si="11">MIN(BQ9:BQ39)</f>
        <v>1</v>
      </c>
      <c r="BR42" s="184">
        <f t="shared" si="11"/>
        <v>0</v>
      </c>
      <c r="BS42" s="184">
        <f t="shared" si="11"/>
        <v>0</v>
      </c>
      <c r="BT42" s="184">
        <f t="shared" si="11"/>
        <v>0</v>
      </c>
      <c r="BU42" s="184">
        <f t="shared" si="11"/>
        <v>0</v>
      </c>
    </row>
    <row r="43" spans="1:73" s="41" customFormat="1" ht="24.95" customHeight="1" thickBot="1" x14ac:dyDescent="0.3">
      <c r="A43" s="114" t="s">
        <v>13</v>
      </c>
      <c r="B43" s="248"/>
      <c r="C43" s="186">
        <f>MAX(C9:C39)</f>
        <v>45</v>
      </c>
      <c r="D43" s="186">
        <f t="shared" ref="D43:AE43" si="12">MAX(D9:D39)</f>
        <v>0</v>
      </c>
      <c r="E43" s="187">
        <f t="shared" si="12"/>
        <v>7.49</v>
      </c>
      <c r="F43" s="187">
        <f t="shared" si="12"/>
        <v>7.25</v>
      </c>
      <c r="G43" s="186">
        <f t="shared" si="12"/>
        <v>1975</v>
      </c>
      <c r="H43" s="186">
        <f t="shared" si="12"/>
        <v>1511</v>
      </c>
      <c r="I43" s="186">
        <f t="shared" si="12"/>
        <v>422</v>
      </c>
      <c r="J43" s="186">
        <f t="shared" si="12"/>
        <v>24</v>
      </c>
      <c r="K43" s="188">
        <f t="shared" si="12"/>
        <v>96.682464454976298</v>
      </c>
      <c r="L43" s="186">
        <f t="shared" si="12"/>
        <v>944</v>
      </c>
      <c r="M43" s="186">
        <f t="shared" si="12"/>
        <v>25</v>
      </c>
      <c r="N43" s="188">
        <f t="shared" si="12"/>
        <v>98.41101694915254</v>
      </c>
      <c r="O43" s="186">
        <f t="shared" si="12"/>
        <v>1888</v>
      </c>
      <c r="P43" s="186">
        <f t="shared" si="12"/>
        <v>110</v>
      </c>
      <c r="Q43" s="188">
        <f t="shared" si="12"/>
        <v>96.133474576271183</v>
      </c>
      <c r="R43" s="188">
        <f t="shared" si="12"/>
        <v>0</v>
      </c>
      <c r="S43" s="188">
        <f t="shared" si="12"/>
        <v>0</v>
      </c>
      <c r="T43" s="188">
        <f t="shared" si="12"/>
        <v>0</v>
      </c>
      <c r="U43" s="188">
        <f t="shared" si="12"/>
        <v>0</v>
      </c>
      <c r="V43" s="187">
        <f t="shared" si="12"/>
        <v>0</v>
      </c>
      <c r="W43" s="187">
        <f t="shared" si="12"/>
        <v>0</v>
      </c>
      <c r="X43" s="187">
        <f t="shared" si="12"/>
        <v>0</v>
      </c>
      <c r="Y43" s="187">
        <f t="shared" si="12"/>
        <v>0</v>
      </c>
      <c r="Z43" s="188">
        <f t="shared" si="12"/>
        <v>0</v>
      </c>
      <c r="AA43" s="188">
        <f t="shared" si="12"/>
        <v>0</v>
      </c>
      <c r="AB43" s="188">
        <f t="shared" si="12"/>
        <v>0</v>
      </c>
      <c r="AC43" s="188">
        <f t="shared" si="12"/>
        <v>10.1</v>
      </c>
      <c r="AD43" s="188">
        <f>MAX(AD9:AD39)</f>
        <v>8.5</v>
      </c>
      <c r="AE43" s="188">
        <f t="shared" si="12"/>
        <v>15.84158415841584</v>
      </c>
      <c r="AF43" s="186"/>
      <c r="AG43" s="186"/>
      <c r="AH43" s="186"/>
      <c r="AI43" s="186"/>
      <c r="AJ43" s="186"/>
      <c r="AK43" s="186"/>
      <c r="AL43" s="188">
        <f t="shared" ref="AL43:AY43" si="13">MAX(AL9:AL39)</f>
        <v>0</v>
      </c>
      <c r="AM43" s="188">
        <f t="shared" si="13"/>
        <v>0</v>
      </c>
      <c r="AN43" s="188">
        <f t="shared" si="13"/>
        <v>0</v>
      </c>
      <c r="AO43" s="188">
        <f t="shared" si="13"/>
        <v>0</v>
      </c>
      <c r="AP43" s="188">
        <f t="shared" si="13"/>
        <v>0</v>
      </c>
      <c r="AQ43" s="188">
        <f t="shared" si="13"/>
        <v>0</v>
      </c>
      <c r="AR43" s="188">
        <f t="shared" si="13"/>
        <v>0</v>
      </c>
      <c r="AS43" s="188">
        <f t="shared" si="13"/>
        <v>0</v>
      </c>
      <c r="AT43" s="188">
        <f t="shared" si="13"/>
        <v>0</v>
      </c>
      <c r="AU43" s="188">
        <f t="shared" si="13"/>
        <v>0</v>
      </c>
      <c r="AV43" s="188">
        <f t="shared" si="13"/>
        <v>0</v>
      </c>
      <c r="AW43" s="188">
        <f t="shared" si="13"/>
        <v>35</v>
      </c>
      <c r="AX43" s="188">
        <f t="shared" si="13"/>
        <v>0</v>
      </c>
      <c r="AY43" s="188">
        <f t="shared" si="13"/>
        <v>0</v>
      </c>
      <c r="AZ43" s="186"/>
      <c r="BA43" s="186"/>
      <c r="BB43" s="188">
        <f t="shared" ref="BB43:BE43" si="14">MAX(BB9:BB39)</f>
        <v>0</v>
      </c>
      <c r="BC43" s="188">
        <f t="shared" si="14"/>
        <v>0</v>
      </c>
      <c r="BD43" s="188">
        <f t="shared" si="14"/>
        <v>0</v>
      </c>
      <c r="BE43" s="188">
        <f t="shared" si="14"/>
        <v>0</v>
      </c>
      <c r="BF43" s="440"/>
      <c r="BG43" s="440"/>
      <c r="BH43" s="440"/>
      <c r="BI43" s="440"/>
      <c r="BJ43" s="441"/>
      <c r="BK43" s="186"/>
      <c r="BL43" s="188"/>
      <c r="BM43" s="187"/>
      <c r="BN43" s="186"/>
      <c r="BO43" s="186"/>
      <c r="BP43" s="322"/>
      <c r="BQ43" s="188">
        <f t="shared" ref="BQ43:BU43" si="15">MAX(BQ9:BQ39)</f>
        <v>3</v>
      </c>
      <c r="BR43" s="188">
        <f t="shared" si="15"/>
        <v>0</v>
      </c>
      <c r="BS43" s="188">
        <f t="shared" si="15"/>
        <v>0</v>
      </c>
      <c r="BT43" s="188">
        <f t="shared" si="15"/>
        <v>0</v>
      </c>
      <c r="BU43" s="188">
        <f t="shared" si="15"/>
        <v>0</v>
      </c>
    </row>
    <row r="44" spans="1:73" s="41" customFormat="1" ht="24.95" customHeight="1" x14ac:dyDescent="0.25">
      <c r="A44" s="115" t="s">
        <v>54</v>
      </c>
      <c r="B44" s="249"/>
      <c r="C44" s="189">
        <f>IF(SUM(C9:C39)=0,"",AVERAGE(C10:C14,C17:C18,C20:C21,C24:C28,C31:C35,C38))</f>
        <v>33.15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5" customHeight="1" x14ac:dyDescent="0.25">
      <c r="A45" s="113" t="s">
        <v>55</v>
      </c>
      <c r="B45" s="250"/>
      <c r="C45" s="190">
        <f>IF(SUM(C9:C39)=0,"",AVERAGE(C15,C22,C29,C36))</f>
        <v>33.5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5" customHeight="1" x14ac:dyDescent="0.25">
      <c r="A46" s="113" t="s">
        <v>56</v>
      </c>
      <c r="B46" s="251"/>
      <c r="C46" s="190">
        <f>IF(SUM(C9:C39)=0,"",AVERAGE(C9,C16,C19,C23,C30,C37))</f>
        <v>35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5" customHeight="1" x14ac:dyDescent="0.25">
      <c r="A47" s="116" t="s">
        <v>57</v>
      </c>
      <c r="B47" s="250"/>
      <c r="C47" s="190">
        <f>IF(SUM(C9:C39)=0,"",AVERAGE(C9,C15:C16,C22:C23,C29:C30,C19,C36:C37))</f>
        <v>34.4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11" t="s">
        <v>11</v>
      </c>
      <c r="B48" s="712"/>
      <c r="C48" s="191">
        <f>IF(SUM(C44:C47)=0,"",AVERAGE(C44:C47))</f>
        <v>34.012500000000003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2025-02-06T09:43:19Z</dcterms:modified>
</cp:coreProperties>
</file>